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ate1904="1" showInkAnnotation="0" autoCompressPictures="0"/>
  <bookViews>
    <workbookView xWindow="120" yWindow="45" windowWidth="24120" windowHeight="13620" tabRatio="500" activeTab="1"/>
  </bookViews>
  <sheets>
    <sheet name="Disclaimer" sheetId="26" r:id="rId1"/>
    <sheet name="Notes" sheetId="25" r:id="rId2"/>
    <sheet name="Weighted MA" sheetId="22" r:id="rId3"/>
    <sheet name="IRR" sheetId="20" r:id="rId4"/>
    <sheet name="Graphs" sheetId="24" r:id="rId5"/>
  </sheets>
  <definedNames>
    <definedName name="NoSims">#REF!</definedName>
    <definedName name="OutRange">#REF!</definedName>
    <definedName name="_xlnm.Print_Area" localSheetId="3">IRR!$A$1:$P$70</definedName>
    <definedName name="_xlnm.Print_Area" localSheetId="1">Notes!$A$1:$U$30</definedName>
    <definedName name="_xlnm.Print_Area" localSheetId="2">'Weighted MA'!$A$1:$P$68</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A41" i="20" l="1"/>
  <c r="A28" i="20"/>
  <c r="A54" i="22"/>
  <c r="A41" i="22"/>
  <c r="A28" i="22"/>
  <c r="B66" i="22" l="1"/>
  <c r="D9" i="20"/>
  <c r="E9" i="20"/>
  <c r="F9" i="20"/>
  <c r="G9" i="20"/>
  <c r="H9" i="20"/>
  <c r="I9" i="20"/>
  <c r="J9" i="20"/>
  <c r="K9" i="20"/>
  <c r="L9" i="20"/>
  <c r="M9" i="20"/>
  <c r="N9" i="20"/>
  <c r="O9" i="20"/>
  <c r="P9" i="20"/>
  <c r="C9" i="20"/>
  <c r="C8" i="22"/>
  <c r="D8" i="22" s="1"/>
  <c r="E8" i="22" s="1"/>
  <c r="F8" i="22" s="1"/>
  <c r="G8" i="22" s="1"/>
  <c r="H8" i="22" s="1"/>
  <c r="I8" i="22" s="1"/>
  <c r="J8" i="22" s="1"/>
  <c r="K8" i="22" s="1"/>
  <c r="L8" i="22" s="1"/>
  <c r="M8" i="22" s="1"/>
  <c r="N8" i="22" s="1"/>
  <c r="O8" i="22" s="1"/>
  <c r="P8" i="22" s="1"/>
  <c r="B30" i="22"/>
  <c r="B31" i="22"/>
  <c r="B32" i="22"/>
  <c r="B33" i="22"/>
  <c r="B34" i="22"/>
  <c r="B35" i="22"/>
  <c r="B36" i="22"/>
  <c r="B37" i="22"/>
  <c r="B38" i="22"/>
  <c r="B29" i="22"/>
  <c r="B17" i="22"/>
  <c r="B18" i="22"/>
  <c r="B19" i="22"/>
  <c r="B20" i="22"/>
  <c r="B21" i="22"/>
  <c r="B22" i="22"/>
  <c r="B23" i="22"/>
  <c r="B24" i="22"/>
  <c r="B25" i="22"/>
  <c r="B16" i="22"/>
  <c r="D15" i="20"/>
  <c r="E15" i="20"/>
  <c r="F15" i="20"/>
  <c r="G15" i="20"/>
  <c r="H15" i="20"/>
  <c r="I15" i="20"/>
  <c r="J15" i="20"/>
  <c r="K15" i="20"/>
  <c r="L15" i="20"/>
  <c r="M15" i="20"/>
  <c r="N15" i="20"/>
  <c r="O15" i="20"/>
  <c r="P15" i="20"/>
  <c r="C15" i="20"/>
  <c r="B15" i="20"/>
  <c r="C1" i="24"/>
  <c r="D1" i="24"/>
  <c r="E1" i="24"/>
  <c r="F1" i="24"/>
  <c r="G1" i="24"/>
  <c r="H1" i="24"/>
  <c r="I1" i="24"/>
  <c r="J1" i="24"/>
  <c r="K1" i="24"/>
  <c r="L1" i="24"/>
  <c r="M1" i="24"/>
  <c r="N1" i="24"/>
  <c r="O1" i="24"/>
  <c r="P1" i="24"/>
  <c r="B1" i="24"/>
  <c r="C5" i="20"/>
  <c r="C25" i="20" s="1"/>
  <c r="D5" i="20"/>
  <c r="D25" i="20" s="1"/>
  <c r="E5" i="20"/>
  <c r="E25" i="20" s="1"/>
  <c r="F5" i="20"/>
  <c r="F25" i="20" s="1"/>
  <c r="G5" i="20"/>
  <c r="G25" i="20" s="1"/>
  <c r="H5" i="20"/>
  <c r="H25" i="20" s="1"/>
  <c r="I5" i="20"/>
  <c r="I25" i="20" s="1"/>
  <c r="J5" i="20"/>
  <c r="J25" i="20" s="1"/>
  <c r="K5" i="20"/>
  <c r="K25" i="20" s="1"/>
  <c r="L5" i="20"/>
  <c r="L25" i="20" s="1"/>
  <c r="M5" i="20"/>
  <c r="M25" i="20" s="1"/>
  <c r="N5" i="20"/>
  <c r="N25" i="20" s="1"/>
  <c r="O5" i="20"/>
  <c r="O25" i="20" s="1"/>
  <c r="P5" i="20"/>
  <c r="P25" i="20" s="1"/>
  <c r="C6" i="20"/>
  <c r="D6" i="20"/>
  <c r="E6" i="20"/>
  <c r="E38" i="20" s="1"/>
  <c r="F6" i="20"/>
  <c r="F38" i="20" s="1"/>
  <c r="G6" i="20"/>
  <c r="H6" i="20"/>
  <c r="I6" i="20"/>
  <c r="I38" i="20" s="1"/>
  <c r="J6" i="20"/>
  <c r="J38" i="20" s="1"/>
  <c r="K6" i="20"/>
  <c r="K38" i="20" s="1"/>
  <c r="L6" i="20"/>
  <c r="L38" i="20" s="1"/>
  <c r="M6" i="20"/>
  <c r="M38" i="20" s="1"/>
  <c r="N6" i="20"/>
  <c r="N38" i="20" s="1"/>
  <c r="O6" i="20"/>
  <c r="O38" i="20" s="1"/>
  <c r="P6" i="20"/>
  <c r="P38" i="20" s="1"/>
  <c r="B8" i="20"/>
  <c r="B45" i="20" s="1"/>
  <c r="B6" i="20"/>
  <c r="B32" i="20" s="1"/>
  <c r="B5" i="20"/>
  <c r="B17" i="20" s="1"/>
  <c r="D15" i="22"/>
  <c r="E15" i="22"/>
  <c r="F15" i="22"/>
  <c r="G15" i="22"/>
  <c r="H15" i="22"/>
  <c r="I15" i="22"/>
  <c r="J15" i="22"/>
  <c r="K15" i="22"/>
  <c r="L15" i="22"/>
  <c r="M15" i="22"/>
  <c r="N15" i="22"/>
  <c r="O15" i="22"/>
  <c r="P15" i="22"/>
  <c r="C15" i="22"/>
  <c r="B15" i="22"/>
  <c r="H7" i="20" l="1"/>
  <c r="E7" i="20"/>
  <c r="C7" i="20"/>
  <c r="C8" i="20"/>
  <c r="D8" i="20" s="1"/>
  <c r="G7" i="20"/>
  <c r="D7" i="20"/>
  <c r="B29" i="20"/>
  <c r="B35" i="20"/>
  <c r="B31" i="20"/>
  <c r="G38" i="20"/>
  <c r="B38" i="20"/>
  <c r="B34" i="20"/>
  <c r="B30" i="20"/>
  <c r="B37" i="20"/>
  <c r="B33" i="20"/>
  <c r="C38" i="20"/>
  <c r="B36" i="20"/>
  <c r="H38" i="20"/>
  <c r="D38" i="20"/>
  <c r="B24" i="20"/>
  <c r="B20" i="20"/>
  <c r="B23" i="20"/>
  <c r="B19" i="20"/>
  <c r="B16" i="20"/>
  <c r="B22" i="20"/>
  <c r="B18" i="20"/>
  <c r="B25" i="20"/>
  <c r="B21" i="20"/>
  <c r="F7" i="20"/>
  <c r="B42" i="20"/>
  <c r="B48" i="20"/>
  <c r="B44" i="20"/>
  <c r="B51" i="20"/>
  <c r="B47" i="20"/>
  <c r="B43" i="20"/>
  <c r="B50" i="20"/>
  <c r="B46" i="20"/>
  <c r="B55" i="20"/>
  <c r="B49" i="20"/>
  <c r="P7" i="20"/>
  <c r="O7" i="20"/>
  <c r="N7" i="20"/>
  <c r="M7" i="20"/>
  <c r="L7" i="20"/>
  <c r="K7" i="20"/>
  <c r="J7" i="20"/>
  <c r="I7" i="20"/>
  <c r="B7" i="20"/>
  <c r="C28" i="20"/>
  <c r="B28" i="20"/>
  <c r="C28" i="22"/>
  <c r="B28" i="22"/>
  <c r="D55" i="20" l="1"/>
  <c r="E8" i="20"/>
  <c r="F8" i="20" s="1"/>
  <c r="G8" i="20" s="1"/>
  <c r="H8" i="20" s="1"/>
  <c r="I8" i="20" s="1"/>
  <c r="J8" i="20" s="1"/>
  <c r="K8" i="20" s="1"/>
  <c r="L8" i="20" s="1"/>
  <c r="M8" i="20" s="1"/>
  <c r="N8" i="20" s="1"/>
  <c r="O8" i="20" s="1"/>
  <c r="P8" i="20" s="1"/>
  <c r="C55" i="20"/>
  <c r="C29" i="22"/>
  <c r="C29" i="20"/>
  <c r="E55" i="20" l="1"/>
  <c r="C37" i="22"/>
  <c r="D36" i="22" s="1"/>
  <c r="E35" i="22" s="1"/>
  <c r="F34" i="22" s="1"/>
  <c r="G33" i="22" s="1"/>
  <c r="H32" i="22" s="1"/>
  <c r="I31" i="22" s="1"/>
  <c r="J30" i="22" s="1"/>
  <c r="K29" i="22" s="1"/>
  <c r="C35" i="22"/>
  <c r="D34" i="22" s="1"/>
  <c r="E33" i="22" s="1"/>
  <c r="F32" i="22" s="1"/>
  <c r="G31" i="22" s="1"/>
  <c r="H30" i="22" s="1"/>
  <c r="I29" i="22" s="1"/>
  <c r="C33" i="22"/>
  <c r="D32" i="22" s="1"/>
  <c r="E31" i="22" s="1"/>
  <c r="F30" i="22" s="1"/>
  <c r="G29" i="22" s="1"/>
  <c r="C36" i="22"/>
  <c r="D35" i="22" s="1"/>
  <c r="E34" i="22" s="1"/>
  <c r="F33" i="22" s="1"/>
  <c r="G32" i="22" s="1"/>
  <c r="H31" i="22" s="1"/>
  <c r="I30" i="22" s="1"/>
  <c r="J29" i="22" s="1"/>
  <c r="C32" i="22"/>
  <c r="D31" i="22" s="1"/>
  <c r="E30" i="22" s="1"/>
  <c r="F29" i="22" s="1"/>
  <c r="C31" i="22"/>
  <c r="D30" i="22" s="1"/>
  <c r="E29" i="22" s="1"/>
  <c r="C34" i="22"/>
  <c r="D33" i="22" s="1"/>
  <c r="E32" i="22" s="1"/>
  <c r="F31" i="22" s="1"/>
  <c r="G30" i="22" s="1"/>
  <c r="H29" i="22" s="1"/>
  <c r="C30" i="22"/>
  <c r="D29" i="22" s="1"/>
  <c r="C36" i="20"/>
  <c r="D35" i="20" s="1"/>
  <c r="E34" i="20" s="1"/>
  <c r="F33" i="20" s="1"/>
  <c r="G32" i="20" s="1"/>
  <c r="H31" i="20" s="1"/>
  <c r="I30" i="20" s="1"/>
  <c r="J29" i="20" s="1"/>
  <c r="C32" i="20"/>
  <c r="D31" i="20" s="1"/>
  <c r="E30" i="20" s="1"/>
  <c r="F29" i="20" s="1"/>
  <c r="C35" i="20"/>
  <c r="D34" i="20" s="1"/>
  <c r="E33" i="20" s="1"/>
  <c r="F32" i="20" s="1"/>
  <c r="G31" i="20" s="1"/>
  <c r="H30" i="20" s="1"/>
  <c r="I29" i="20" s="1"/>
  <c r="C31" i="20"/>
  <c r="D30" i="20" s="1"/>
  <c r="E29" i="20" s="1"/>
  <c r="C34" i="20"/>
  <c r="D33" i="20" s="1"/>
  <c r="E32" i="20" s="1"/>
  <c r="F31" i="20" s="1"/>
  <c r="G30" i="20" s="1"/>
  <c r="H29" i="20" s="1"/>
  <c r="C30" i="20"/>
  <c r="D29" i="20" s="1"/>
  <c r="C37" i="20"/>
  <c r="D36" i="20" s="1"/>
  <c r="E35" i="20" s="1"/>
  <c r="F34" i="20" s="1"/>
  <c r="G33" i="20" s="1"/>
  <c r="H32" i="20" s="1"/>
  <c r="I31" i="20" s="1"/>
  <c r="J30" i="20" s="1"/>
  <c r="K29" i="20" s="1"/>
  <c r="C33" i="20"/>
  <c r="D32" i="20" s="1"/>
  <c r="E31" i="20" s="1"/>
  <c r="F30" i="20" s="1"/>
  <c r="G29" i="20" s="1"/>
  <c r="F55" i="20" l="1"/>
  <c r="C38" i="22"/>
  <c r="G55" i="20" l="1"/>
  <c r="D38" i="22"/>
  <c r="E38" i="22"/>
  <c r="H55" i="20" l="1"/>
  <c r="F38" i="22"/>
  <c r="B7" i="22"/>
  <c r="B2" i="24" s="1"/>
  <c r="I55" i="20" l="1"/>
  <c r="G38" i="22"/>
  <c r="J55" i="20" l="1"/>
  <c r="H38" i="22"/>
  <c r="K55" i="20" l="1"/>
  <c r="I38" i="22"/>
  <c r="L55" i="20" l="1"/>
  <c r="J38" i="22"/>
  <c r="M55" i="20" l="1"/>
  <c r="K38" i="22"/>
  <c r="N55" i="20" l="1"/>
  <c r="P55" i="20"/>
  <c r="L38" i="22"/>
  <c r="O55" i="20" l="1"/>
  <c r="M38" i="22"/>
  <c r="N38" i="22" l="1"/>
  <c r="O38" i="22" l="1"/>
  <c r="P38" i="22" l="1"/>
  <c r="B51" i="22" l="1"/>
  <c r="A51" i="22"/>
  <c r="A64" i="22" s="1"/>
  <c r="B50" i="22"/>
  <c r="A50" i="22"/>
  <c r="A63" i="22" s="1"/>
  <c r="B49" i="22"/>
  <c r="C48" i="22" s="1"/>
  <c r="D47" i="22" s="1"/>
  <c r="A49" i="22"/>
  <c r="A62" i="22" s="1"/>
  <c r="B48" i="22"/>
  <c r="A48" i="22"/>
  <c r="A61" i="22" s="1"/>
  <c r="B47" i="22"/>
  <c r="C46" i="22" s="1"/>
  <c r="D45" i="22" s="1"/>
  <c r="A47" i="22"/>
  <c r="A60" i="22" s="1"/>
  <c r="B46" i="22"/>
  <c r="A46" i="22"/>
  <c r="A59" i="22" s="1"/>
  <c r="B45" i="22"/>
  <c r="C44" i="22" s="1"/>
  <c r="D43" i="22" s="1"/>
  <c r="A45" i="22"/>
  <c r="A58" i="22" s="1"/>
  <c r="B44" i="22"/>
  <c r="A44" i="22"/>
  <c r="A57" i="22" s="1"/>
  <c r="B43" i="22"/>
  <c r="A43" i="22"/>
  <c r="A56" i="22" s="1"/>
  <c r="B42" i="22"/>
  <c r="A42" i="22"/>
  <c r="A55" i="22" s="1"/>
  <c r="B41" i="22"/>
  <c r="B54" i="22" s="1"/>
  <c r="D37" i="22" l="1"/>
  <c r="E36" i="22" s="1"/>
  <c r="F35" i="22" s="1"/>
  <c r="G34" i="22" s="1"/>
  <c r="H33" i="22" s="1"/>
  <c r="I32" i="22" s="1"/>
  <c r="J31" i="22" s="1"/>
  <c r="K30" i="22" s="1"/>
  <c r="L29" i="22" s="1"/>
  <c r="E37" i="22"/>
  <c r="F36" i="22" s="1"/>
  <c r="G35" i="22" s="1"/>
  <c r="H34" i="22" s="1"/>
  <c r="I33" i="22" s="1"/>
  <c r="J32" i="22" s="1"/>
  <c r="K31" i="22" s="1"/>
  <c r="L30" i="22" s="1"/>
  <c r="M29" i="22" s="1"/>
  <c r="B55" i="22"/>
  <c r="B56" i="22"/>
  <c r="B60" i="22"/>
  <c r="B57" i="22"/>
  <c r="B59" i="22"/>
  <c r="B61" i="22"/>
  <c r="B63" i="22"/>
  <c r="C50" i="22"/>
  <c r="B62" i="22"/>
  <c r="B58" i="22"/>
  <c r="B64" i="22"/>
  <c r="C51" i="22"/>
  <c r="C42" i="22"/>
  <c r="C41" i="22"/>
  <c r="C54" i="22" s="1"/>
  <c r="D28" i="22"/>
  <c r="C49" i="22"/>
  <c r="E42" i="22"/>
  <c r="C43" i="22"/>
  <c r="E44" i="22"/>
  <c r="C45" i="22"/>
  <c r="E46" i="22"/>
  <c r="C47" i="22"/>
  <c r="B41" i="20"/>
  <c r="B54" i="20" s="1"/>
  <c r="E41" i="20" l="1"/>
  <c r="E54" i="20" s="1"/>
  <c r="D28" i="20"/>
  <c r="B68" i="22"/>
  <c r="D51" i="22"/>
  <c r="C58" i="22"/>
  <c r="C64" i="22"/>
  <c r="C59" i="22"/>
  <c r="C62" i="22"/>
  <c r="C57" i="22"/>
  <c r="C60" i="22"/>
  <c r="C56" i="22"/>
  <c r="C55" i="22"/>
  <c r="C61" i="22"/>
  <c r="D49" i="22"/>
  <c r="C63" i="22"/>
  <c r="D44" i="22"/>
  <c r="F43" i="22"/>
  <c r="D46" i="22"/>
  <c r="D42" i="22"/>
  <c r="D48" i="22"/>
  <c r="F45" i="22"/>
  <c r="D41" i="22"/>
  <c r="D54" i="22" s="1"/>
  <c r="E28" i="22"/>
  <c r="C41" i="20"/>
  <c r="C54" i="20" s="1"/>
  <c r="D41" i="20"/>
  <c r="D54" i="20" s="1"/>
  <c r="C66" i="22" l="1"/>
  <c r="E28" i="20"/>
  <c r="C7" i="22"/>
  <c r="C2" i="24" s="1"/>
  <c r="C68" i="22"/>
  <c r="E51" i="22"/>
  <c r="E48" i="22"/>
  <c r="D50" i="22"/>
  <c r="D63" i="22" s="1"/>
  <c r="E41" i="22"/>
  <c r="E54" i="22" s="1"/>
  <c r="F28" i="22"/>
  <c r="G42" i="22"/>
  <c r="G44" i="22"/>
  <c r="E43" i="22"/>
  <c r="F51" i="22"/>
  <c r="E47" i="22"/>
  <c r="E45" i="22"/>
  <c r="F28" i="20" l="1"/>
  <c r="F41" i="20"/>
  <c r="F54" i="20" s="1"/>
  <c r="D37" i="20"/>
  <c r="E36" i="20" s="1"/>
  <c r="F35" i="20" s="1"/>
  <c r="G34" i="20" s="1"/>
  <c r="H33" i="20" s="1"/>
  <c r="I32" i="20" s="1"/>
  <c r="J31" i="20" s="1"/>
  <c r="K30" i="20" s="1"/>
  <c r="L29" i="20" s="1"/>
  <c r="D7" i="22"/>
  <c r="D2" i="24" s="1"/>
  <c r="C25" i="22"/>
  <c r="D56" i="22"/>
  <c r="D55" i="22"/>
  <c r="D59" i="22"/>
  <c r="D61" i="22"/>
  <c r="F47" i="22"/>
  <c r="D64" i="22"/>
  <c r="D62" i="22"/>
  <c r="D58" i="22"/>
  <c r="D57" i="22"/>
  <c r="D60" i="22"/>
  <c r="F44" i="22"/>
  <c r="F46" i="22"/>
  <c r="F42" i="22"/>
  <c r="H43" i="22"/>
  <c r="F41" i="22"/>
  <c r="F54" i="22" s="1"/>
  <c r="G28" i="22"/>
  <c r="E49" i="22"/>
  <c r="D66" i="22" l="1"/>
  <c r="G28" i="20"/>
  <c r="G41" i="20"/>
  <c r="G54" i="20" s="1"/>
  <c r="E37" i="20"/>
  <c r="F36" i="20" s="1"/>
  <c r="G35" i="20" s="1"/>
  <c r="H34" i="20" s="1"/>
  <c r="I33" i="20" s="1"/>
  <c r="J32" i="20" s="1"/>
  <c r="K31" i="20" s="1"/>
  <c r="L30" i="20" s="1"/>
  <c r="M29" i="20" s="1"/>
  <c r="E7" i="22"/>
  <c r="E2" i="24" s="1"/>
  <c r="D68" i="22"/>
  <c r="D24" i="22"/>
  <c r="D25" i="22"/>
  <c r="E24" i="22" s="1"/>
  <c r="F23" i="22" s="1"/>
  <c r="G51" i="22"/>
  <c r="G46" i="22"/>
  <c r="F48" i="22"/>
  <c r="H51" i="22"/>
  <c r="G43" i="22"/>
  <c r="I42" i="22"/>
  <c r="G41" i="22"/>
  <c r="G54" i="22" s="1"/>
  <c r="H28" i="22"/>
  <c r="G45" i="22"/>
  <c r="A42" i="20"/>
  <c r="A56" i="20" s="1"/>
  <c r="A43" i="20"/>
  <c r="A57" i="20" s="1"/>
  <c r="H28" i="20" l="1"/>
  <c r="H41" i="20"/>
  <c r="H54" i="20" s="1"/>
  <c r="F37" i="20"/>
  <c r="G36" i="20" s="1"/>
  <c r="H35" i="20" s="1"/>
  <c r="I34" i="20" s="1"/>
  <c r="J33" i="20" s="1"/>
  <c r="K32" i="20" s="1"/>
  <c r="L31" i="20" s="1"/>
  <c r="M30" i="20" s="1"/>
  <c r="N29" i="20" s="1"/>
  <c r="E23" i="22"/>
  <c r="F22" i="22" s="1"/>
  <c r="F7" i="22"/>
  <c r="F2" i="24" s="1"/>
  <c r="G22" i="22"/>
  <c r="H21" i="22" s="1"/>
  <c r="G37" i="22"/>
  <c r="H36" i="22" s="1"/>
  <c r="I35" i="22" s="1"/>
  <c r="J34" i="22" s="1"/>
  <c r="K33" i="22" s="1"/>
  <c r="L32" i="22" s="1"/>
  <c r="M31" i="22" s="1"/>
  <c r="N30" i="22" s="1"/>
  <c r="O29" i="22" s="1"/>
  <c r="F37" i="22"/>
  <c r="G36" i="22" s="1"/>
  <c r="H35" i="22" s="1"/>
  <c r="I34" i="22" s="1"/>
  <c r="J33" i="22" s="1"/>
  <c r="K32" i="22" s="1"/>
  <c r="L31" i="22" s="1"/>
  <c r="M30" i="22" s="1"/>
  <c r="N29" i="22" s="1"/>
  <c r="E25" i="22"/>
  <c r="F24" i="22" s="1"/>
  <c r="G23" i="22" s="1"/>
  <c r="H45" i="22"/>
  <c r="H44" i="22"/>
  <c r="H41" i="22"/>
  <c r="H54" i="22" s="1"/>
  <c r="I28" i="22"/>
  <c r="E50" i="22"/>
  <c r="G47" i="22"/>
  <c r="H42" i="22"/>
  <c r="C50" i="20"/>
  <c r="D49" i="20" s="1"/>
  <c r="E48" i="20" s="1"/>
  <c r="F47" i="20" s="1"/>
  <c r="G46" i="20" s="1"/>
  <c r="H45" i="20" s="1"/>
  <c r="I44" i="20" s="1"/>
  <c r="J43" i="20" s="1"/>
  <c r="K42" i="20" s="1"/>
  <c r="C49" i="20"/>
  <c r="D48" i="20" s="1"/>
  <c r="E47" i="20" s="1"/>
  <c r="F46" i="20" s="1"/>
  <c r="G45" i="20" s="1"/>
  <c r="H44" i="20" s="1"/>
  <c r="I43" i="20" s="1"/>
  <c r="J42" i="20" s="1"/>
  <c r="C47" i="20"/>
  <c r="D46" i="20" s="1"/>
  <c r="E45" i="20" s="1"/>
  <c r="F44" i="20" s="1"/>
  <c r="G43" i="20" s="1"/>
  <c r="H42" i="20" s="1"/>
  <c r="C45" i="20"/>
  <c r="D44" i="20" s="1"/>
  <c r="E43" i="20" s="1"/>
  <c r="F42" i="20" s="1"/>
  <c r="C43" i="20"/>
  <c r="D42" i="20" s="1"/>
  <c r="C48" i="20"/>
  <c r="D47" i="20" s="1"/>
  <c r="E46" i="20" s="1"/>
  <c r="F45" i="20" s="1"/>
  <c r="G44" i="20" s="1"/>
  <c r="H43" i="20" s="1"/>
  <c r="I42" i="20" s="1"/>
  <c r="C46" i="20"/>
  <c r="D45" i="20" s="1"/>
  <c r="E44" i="20" s="1"/>
  <c r="F43" i="20" s="1"/>
  <c r="G42" i="20" s="1"/>
  <c r="C44" i="20"/>
  <c r="D43" i="20" s="1"/>
  <c r="E42" i="20" s="1"/>
  <c r="C42" i="20"/>
  <c r="I28" i="20" l="1"/>
  <c r="I41" i="20"/>
  <c r="I54" i="20" s="1"/>
  <c r="G37" i="20"/>
  <c r="H36" i="20" s="1"/>
  <c r="I35" i="20" s="1"/>
  <c r="J34" i="20" s="1"/>
  <c r="K33" i="20" s="1"/>
  <c r="L32" i="20" s="1"/>
  <c r="M31" i="20" s="1"/>
  <c r="N30" i="20" s="1"/>
  <c r="O29" i="20" s="1"/>
  <c r="G21" i="22"/>
  <c r="G7" i="22"/>
  <c r="G2" i="24" s="1"/>
  <c r="I51" i="22"/>
  <c r="H22" i="22"/>
  <c r="I21" i="22" s="1"/>
  <c r="J20" i="22" s="1"/>
  <c r="K19" i="22" s="1"/>
  <c r="L18" i="22" s="1"/>
  <c r="M17" i="22" s="1"/>
  <c r="N16" i="22" s="1"/>
  <c r="H37" i="22"/>
  <c r="I36" i="22" s="1"/>
  <c r="J35" i="22" s="1"/>
  <c r="K34" i="22" s="1"/>
  <c r="L33" i="22" s="1"/>
  <c r="M32" i="22" s="1"/>
  <c r="N31" i="22" s="1"/>
  <c r="O30" i="22" s="1"/>
  <c r="P29" i="22" s="1"/>
  <c r="F25" i="22"/>
  <c r="G24" i="22" s="1"/>
  <c r="H23" i="22" s="1"/>
  <c r="E63" i="22"/>
  <c r="E55" i="22"/>
  <c r="E59" i="22"/>
  <c r="E60" i="22"/>
  <c r="E62" i="22"/>
  <c r="E61" i="22"/>
  <c r="E58" i="22"/>
  <c r="E56" i="22"/>
  <c r="E57" i="22"/>
  <c r="E64" i="22"/>
  <c r="I44" i="22"/>
  <c r="I43" i="22"/>
  <c r="J51" i="22"/>
  <c r="I41" i="22"/>
  <c r="I54" i="22" s="1"/>
  <c r="J28" i="22"/>
  <c r="H46" i="22"/>
  <c r="F49" i="22"/>
  <c r="I20" i="22"/>
  <c r="A44" i="20"/>
  <c r="A58" i="20" s="1"/>
  <c r="E66" i="22" l="1"/>
  <c r="J28" i="20"/>
  <c r="J41" i="20"/>
  <c r="J54" i="20" s="1"/>
  <c r="H37" i="20"/>
  <c r="I36" i="20" s="1"/>
  <c r="J35" i="20" s="1"/>
  <c r="K34" i="20" s="1"/>
  <c r="L33" i="20" s="1"/>
  <c r="M32" i="20" s="1"/>
  <c r="N31" i="20" s="1"/>
  <c r="O30" i="20" s="1"/>
  <c r="P29" i="20" s="1"/>
  <c r="H20" i="22"/>
  <c r="H7" i="22"/>
  <c r="H2" i="24" s="1"/>
  <c r="I22" i="22"/>
  <c r="J21" i="22" s="1"/>
  <c r="K20" i="22" s="1"/>
  <c r="L19" i="22" s="1"/>
  <c r="M18" i="22" s="1"/>
  <c r="N17" i="22" s="1"/>
  <c r="O16" i="22" s="1"/>
  <c r="I37" i="22"/>
  <c r="J36" i="22" s="1"/>
  <c r="K35" i="22" s="1"/>
  <c r="L34" i="22" s="1"/>
  <c r="M33" i="22" s="1"/>
  <c r="N32" i="22" s="1"/>
  <c r="O31" i="22" s="1"/>
  <c r="P30" i="22" s="1"/>
  <c r="E68" i="22"/>
  <c r="G25" i="22"/>
  <c r="H24" i="22" s="1"/>
  <c r="I23" i="22" s="1"/>
  <c r="J43" i="22"/>
  <c r="J19" i="22"/>
  <c r="G48" i="22"/>
  <c r="I45" i="22"/>
  <c r="J41" i="22"/>
  <c r="J54" i="22" s="1"/>
  <c r="K28" i="22"/>
  <c r="J42" i="22"/>
  <c r="A45" i="20"/>
  <c r="A59" i="20" s="1"/>
  <c r="K28" i="20" l="1"/>
  <c r="K41" i="20"/>
  <c r="K54" i="20" s="1"/>
  <c r="I37" i="20"/>
  <c r="J36" i="20" s="1"/>
  <c r="K35" i="20" s="1"/>
  <c r="L34" i="20" s="1"/>
  <c r="M33" i="20" s="1"/>
  <c r="N32" i="20" s="1"/>
  <c r="O31" i="20" s="1"/>
  <c r="P30" i="20" s="1"/>
  <c r="D24" i="20"/>
  <c r="I19" i="22"/>
  <c r="I7" i="22"/>
  <c r="I2" i="24" s="1"/>
  <c r="J22" i="22"/>
  <c r="K21" i="22" s="1"/>
  <c r="L20" i="22" s="1"/>
  <c r="M19" i="22" s="1"/>
  <c r="N18" i="22" s="1"/>
  <c r="O17" i="22" s="1"/>
  <c r="P16" i="22" s="1"/>
  <c r="J37" i="22"/>
  <c r="K36" i="22" s="1"/>
  <c r="L35" i="22" s="1"/>
  <c r="M34" i="22" s="1"/>
  <c r="N33" i="22" s="1"/>
  <c r="O32" i="22" s="1"/>
  <c r="P31" i="22" s="1"/>
  <c r="H25" i="22"/>
  <c r="I24" i="22" s="1"/>
  <c r="J23" i="22" s="1"/>
  <c r="K51" i="22"/>
  <c r="K42" i="22"/>
  <c r="J44" i="22"/>
  <c r="H47" i="22"/>
  <c r="F50" i="22"/>
  <c r="K18" i="22"/>
  <c r="K41" i="22"/>
  <c r="K54" i="22" s="1"/>
  <c r="L28" i="22"/>
  <c r="A46" i="20"/>
  <c r="A60" i="20" s="1"/>
  <c r="L28" i="20" l="1"/>
  <c r="L41" i="20"/>
  <c r="L54" i="20" s="1"/>
  <c r="J37" i="20"/>
  <c r="K36" i="20" s="1"/>
  <c r="L35" i="20" s="1"/>
  <c r="M34" i="20" s="1"/>
  <c r="N33" i="20" s="1"/>
  <c r="O32" i="20" s="1"/>
  <c r="P31" i="20" s="1"/>
  <c r="E23" i="20"/>
  <c r="J18" i="22"/>
  <c r="J7" i="22"/>
  <c r="J2" i="24" s="1"/>
  <c r="K22" i="22"/>
  <c r="L21" i="22" s="1"/>
  <c r="M20" i="22" s="1"/>
  <c r="N19" i="22" s="1"/>
  <c r="K37" i="22"/>
  <c r="L36" i="22" s="1"/>
  <c r="M35" i="22" s="1"/>
  <c r="N34" i="22" s="1"/>
  <c r="O33" i="22" s="1"/>
  <c r="P32" i="22" s="1"/>
  <c r="I25" i="22"/>
  <c r="J24" i="22" s="1"/>
  <c r="K23" i="22" s="1"/>
  <c r="F63" i="22"/>
  <c r="F61" i="22"/>
  <c r="F60" i="22"/>
  <c r="F55" i="22"/>
  <c r="F56" i="22"/>
  <c r="F64" i="22"/>
  <c r="F58" i="22"/>
  <c r="F62" i="22"/>
  <c r="F59" i="22"/>
  <c r="F57" i="22"/>
  <c r="L51" i="22"/>
  <c r="L41" i="22"/>
  <c r="L54" i="22" s="1"/>
  <c r="M28" i="22"/>
  <c r="L17" i="22"/>
  <c r="M16" i="22" s="1"/>
  <c r="G49" i="22"/>
  <c r="I46" i="22"/>
  <c r="K43" i="22"/>
  <c r="F24" i="20"/>
  <c r="G23" i="20" s="1"/>
  <c r="H22" i="20" s="1"/>
  <c r="I21" i="20" s="1"/>
  <c r="J20" i="20" s="1"/>
  <c r="E24" i="20"/>
  <c r="F23" i="20" s="1"/>
  <c r="G22" i="20" s="1"/>
  <c r="H21" i="20" s="1"/>
  <c r="I20" i="20" s="1"/>
  <c r="A47" i="20"/>
  <c r="A61" i="20" s="1"/>
  <c r="F66" i="22" l="1"/>
  <c r="M28" i="20"/>
  <c r="M41" i="20"/>
  <c r="M54" i="20" s="1"/>
  <c r="K37" i="20"/>
  <c r="L36" i="20" s="1"/>
  <c r="M35" i="20" s="1"/>
  <c r="N34" i="20" s="1"/>
  <c r="O33" i="20" s="1"/>
  <c r="P32" i="20" s="1"/>
  <c r="F22" i="20"/>
  <c r="O18" i="22"/>
  <c r="K17" i="22"/>
  <c r="K7" i="22"/>
  <c r="K2" i="24" s="1"/>
  <c r="L22" i="22"/>
  <c r="M21" i="22" s="1"/>
  <c r="N20" i="22" s="1"/>
  <c r="O19" i="22" s="1"/>
  <c r="P18" i="22" s="1"/>
  <c r="L37" i="22"/>
  <c r="M36" i="22" s="1"/>
  <c r="N35" i="22" s="1"/>
  <c r="O34" i="22" s="1"/>
  <c r="P33" i="22" s="1"/>
  <c r="F68" i="22"/>
  <c r="J25" i="22"/>
  <c r="K24" i="22" s="1"/>
  <c r="L23" i="22" s="1"/>
  <c r="J45" i="22"/>
  <c r="M41" i="22"/>
  <c r="M54" i="22" s="1"/>
  <c r="N28" i="22"/>
  <c r="L42" i="22"/>
  <c r="H48" i="22"/>
  <c r="K19" i="20"/>
  <c r="J19" i="20"/>
  <c r="G24" i="20"/>
  <c r="H23" i="20" s="1"/>
  <c r="I22" i="20" s="1"/>
  <c r="J21" i="20" s="1"/>
  <c r="A48" i="20"/>
  <c r="A62" i="20" s="1"/>
  <c r="N41" i="20" l="1"/>
  <c r="N54" i="20" s="1"/>
  <c r="N28" i="20"/>
  <c r="L37" i="20"/>
  <c r="M36" i="20" s="1"/>
  <c r="N35" i="20" s="1"/>
  <c r="O34" i="20" s="1"/>
  <c r="P33" i="20" s="1"/>
  <c r="G21" i="20"/>
  <c r="P17" i="22"/>
  <c r="L16" i="22"/>
  <c r="L7" i="22"/>
  <c r="L2" i="24" s="1"/>
  <c r="M22" i="22"/>
  <c r="N21" i="22" s="1"/>
  <c r="O20" i="22" s="1"/>
  <c r="P19" i="22" s="1"/>
  <c r="M37" i="22"/>
  <c r="N36" i="22" s="1"/>
  <c r="O35" i="22" s="1"/>
  <c r="P34" i="22" s="1"/>
  <c r="K25" i="22"/>
  <c r="L24" i="22" s="1"/>
  <c r="M23" i="22" s="1"/>
  <c r="M51" i="22"/>
  <c r="I47" i="22"/>
  <c r="N41" i="22"/>
  <c r="N54" i="22" s="1"/>
  <c r="O28" i="22"/>
  <c r="K44" i="22"/>
  <c r="G50" i="22"/>
  <c r="K20" i="20"/>
  <c r="K18" i="20"/>
  <c r="L18" i="20"/>
  <c r="H24" i="20"/>
  <c r="I23" i="20" s="1"/>
  <c r="J22" i="20" s="1"/>
  <c r="A49" i="20"/>
  <c r="A63" i="20" s="1"/>
  <c r="O28" i="20" l="1"/>
  <c r="O41" i="20"/>
  <c r="O54" i="20" s="1"/>
  <c r="M37" i="20"/>
  <c r="N36" i="20" s="1"/>
  <c r="O35" i="20" s="1"/>
  <c r="P34" i="20" s="1"/>
  <c r="H20" i="20"/>
  <c r="M7" i="22"/>
  <c r="M2" i="24" s="1"/>
  <c r="N22" i="22"/>
  <c r="O21" i="22" s="1"/>
  <c r="P20" i="22" s="1"/>
  <c r="N37" i="22"/>
  <c r="O36" i="22" s="1"/>
  <c r="P35" i="22" s="1"/>
  <c r="L25" i="22"/>
  <c r="M24" i="22" s="1"/>
  <c r="N23" i="22" s="1"/>
  <c r="G63" i="22"/>
  <c r="G57" i="22"/>
  <c r="G55" i="22"/>
  <c r="G61" i="22"/>
  <c r="G62" i="22"/>
  <c r="G59" i="22"/>
  <c r="G64" i="22"/>
  <c r="G60" i="22"/>
  <c r="G58" i="22"/>
  <c r="G56" i="22"/>
  <c r="H49" i="22"/>
  <c r="L43" i="22"/>
  <c r="O41" i="22"/>
  <c r="O54" i="22" s="1"/>
  <c r="P28" i="22"/>
  <c r="J46" i="22"/>
  <c r="M17" i="20"/>
  <c r="L17" i="20"/>
  <c r="K21" i="20"/>
  <c r="L19" i="20"/>
  <c r="A50" i="20"/>
  <c r="A64" i="20" s="1"/>
  <c r="G66" i="22" l="1"/>
  <c r="P28" i="20"/>
  <c r="P41" i="20"/>
  <c r="P54" i="20" s="1"/>
  <c r="N37" i="20"/>
  <c r="O36" i="20" s="1"/>
  <c r="P35" i="20" s="1"/>
  <c r="I19" i="20"/>
  <c r="N7" i="22"/>
  <c r="N2" i="24" s="1"/>
  <c r="O22" i="22"/>
  <c r="P21" i="22" s="1"/>
  <c r="O37" i="22"/>
  <c r="P36" i="22" s="1"/>
  <c r="G68" i="22"/>
  <c r="M25" i="22"/>
  <c r="I48" i="22"/>
  <c r="P41" i="22"/>
  <c r="P54" i="22" s="1"/>
  <c r="M42" i="22"/>
  <c r="K45" i="22"/>
  <c r="L20" i="20"/>
  <c r="M16" i="20"/>
  <c r="M18" i="20"/>
  <c r="N16" i="20"/>
  <c r="I24" i="20"/>
  <c r="J24" i="20"/>
  <c r="O37" i="20" l="1"/>
  <c r="P36" i="20" s="1"/>
  <c r="J18" i="20"/>
  <c r="N24" i="22"/>
  <c r="O23" i="22" s="1"/>
  <c r="P22" i="22" s="1"/>
  <c r="O7" i="22"/>
  <c r="O2" i="24" s="1"/>
  <c r="P37" i="22"/>
  <c r="N25" i="22"/>
  <c r="N51" i="22"/>
  <c r="H50" i="22"/>
  <c r="J47" i="22"/>
  <c r="L44" i="22"/>
  <c r="K23" i="20"/>
  <c r="J23" i="20"/>
  <c r="N17" i="20"/>
  <c r="O16" i="20" s="1"/>
  <c r="M19" i="20"/>
  <c r="P37" i="20" l="1"/>
  <c r="K17" i="20"/>
  <c r="O24" i="22"/>
  <c r="P23" i="22" s="1"/>
  <c r="P7" i="22"/>
  <c r="P2" i="24" s="1"/>
  <c r="O25" i="22"/>
  <c r="H63" i="22"/>
  <c r="H56" i="22"/>
  <c r="H64" i="22"/>
  <c r="H57" i="22"/>
  <c r="H60" i="22"/>
  <c r="H59" i="22"/>
  <c r="H62" i="22"/>
  <c r="H55" i="22"/>
  <c r="H61" i="22"/>
  <c r="H58" i="22"/>
  <c r="M43" i="22"/>
  <c r="K46" i="22"/>
  <c r="I49" i="22"/>
  <c r="K24" i="20"/>
  <c r="K22" i="20"/>
  <c r="N18" i="20"/>
  <c r="O17" i="20" s="1"/>
  <c r="L22" i="20"/>
  <c r="H66" i="22" l="1"/>
  <c r="L16" i="20"/>
  <c r="P24" i="22"/>
  <c r="H68" i="22"/>
  <c r="P24" i="20"/>
  <c r="P25" i="22"/>
  <c r="J48" i="22"/>
  <c r="L45" i="22"/>
  <c r="N42" i="22"/>
  <c r="P16" i="20"/>
  <c r="M21" i="20"/>
  <c r="L21" i="20"/>
  <c r="L24" i="20"/>
  <c r="L23" i="20"/>
  <c r="O51" i="22" l="1"/>
  <c r="I50" i="22"/>
  <c r="K47" i="22"/>
  <c r="M44" i="22"/>
  <c r="M24" i="20"/>
  <c r="M22" i="20"/>
  <c r="M20" i="20"/>
  <c r="M23" i="20"/>
  <c r="N20" i="20"/>
  <c r="O19" i="20" s="1"/>
  <c r="I63" i="22" l="1"/>
  <c r="I55" i="22"/>
  <c r="I64" i="22"/>
  <c r="I59" i="22"/>
  <c r="I56" i="22"/>
  <c r="I58" i="22"/>
  <c r="I62" i="22"/>
  <c r="I60" i="22"/>
  <c r="I61" i="22"/>
  <c r="I57" i="22"/>
  <c r="L46" i="22"/>
  <c r="N43" i="22"/>
  <c r="J49" i="22"/>
  <c r="P18" i="20"/>
  <c r="N24" i="20"/>
  <c r="O23" i="20" s="1"/>
  <c r="N22" i="20"/>
  <c r="O21" i="20" s="1"/>
  <c r="N21" i="20"/>
  <c r="O20" i="20" s="1"/>
  <c r="N19" i="20"/>
  <c r="O18" i="20" s="1"/>
  <c r="N23" i="20"/>
  <c r="O22" i="20" s="1"/>
  <c r="O24" i="20"/>
  <c r="I66" i="22" l="1"/>
  <c r="I68" i="22"/>
  <c r="O42" i="22"/>
  <c r="M45" i="22"/>
  <c r="K48" i="22"/>
  <c r="P23" i="20"/>
  <c r="P17" i="20"/>
  <c r="P20" i="20"/>
  <c r="P21" i="20"/>
  <c r="P19" i="20"/>
  <c r="P22" i="20"/>
  <c r="P51" i="22" l="1"/>
  <c r="N44" i="22"/>
  <c r="J50" i="22"/>
  <c r="L47" i="22"/>
  <c r="J63" i="22" l="1"/>
  <c r="J64" i="22"/>
  <c r="J55" i="22"/>
  <c r="J56" i="22"/>
  <c r="J57" i="22"/>
  <c r="J62" i="22"/>
  <c r="J59" i="22"/>
  <c r="J60" i="22"/>
  <c r="J58" i="22"/>
  <c r="J61" i="22"/>
  <c r="K49" i="22"/>
  <c r="M46" i="22"/>
  <c r="O43" i="22"/>
  <c r="J66" i="22" l="1"/>
  <c r="J68" i="22"/>
  <c r="N45" i="22"/>
  <c r="P42" i="22"/>
  <c r="L48" i="22"/>
  <c r="A51" i="20"/>
  <c r="A65" i="20" s="1"/>
  <c r="K50" i="22" l="1"/>
  <c r="O44" i="22"/>
  <c r="M47" i="22"/>
  <c r="K63" i="22" l="1"/>
  <c r="K56" i="22"/>
  <c r="K55" i="22"/>
  <c r="K64" i="22"/>
  <c r="K57" i="22"/>
  <c r="K60" i="22"/>
  <c r="K62" i="22"/>
  <c r="K58" i="22"/>
  <c r="K61" i="22"/>
  <c r="K59" i="22"/>
  <c r="N46" i="22"/>
  <c r="L49" i="22"/>
  <c r="P43" i="22"/>
  <c r="K66" i="22" l="1"/>
  <c r="K68" i="22"/>
  <c r="M48" i="22"/>
  <c r="O45" i="22"/>
  <c r="P44" i="22" l="1"/>
  <c r="L50" i="22"/>
  <c r="N47" i="22"/>
  <c r="L63" i="22" l="1"/>
  <c r="L64" i="22"/>
  <c r="L55" i="22"/>
  <c r="L56" i="22"/>
  <c r="L57" i="22"/>
  <c r="L62" i="22"/>
  <c r="L58" i="22"/>
  <c r="L59" i="22"/>
  <c r="L61" i="22"/>
  <c r="L60" i="22"/>
  <c r="O46" i="22"/>
  <c r="M49" i="22"/>
  <c r="L66" i="22" l="1"/>
  <c r="L12" i="22"/>
  <c r="L68" i="22"/>
  <c r="N48" i="22"/>
  <c r="P45" i="22"/>
  <c r="L12" i="20" l="1"/>
  <c r="L3" i="24"/>
  <c r="M50" i="22"/>
  <c r="O47" i="22"/>
  <c r="M63" i="22" l="1"/>
  <c r="M64" i="22"/>
  <c r="M55" i="22"/>
  <c r="M56" i="22"/>
  <c r="M57" i="22"/>
  <c r="M59" i="22"/>
  <c r="M58" i="22"/>
  <c r="M62" i="22"/>
  <c r="M60" i="22"/>
  <c r="M61" i="22"/>
  <c r="P46" i="22"/>
  <c r="N49" i="22"/>
  <c r="M66" i="22" l="1"/>
  <c r="M12" i="22"/>
  <c r="M3" i="24" s="1"/>
  <c r="M68" i="22"/>
  <c r="O48" i="22"/>
  <c r="M12" i="20" l="1"/>
  <c r="N50" i="22"/>
  <c r="P47" i="22"/>
  <c r="N63" i="22" l="1"/>
  <c r="N64" i="22"/>
  <c r="N55" i="22"/>
  <c r="N56" i="22"/>
  <c r="N57" i="22"/>
  <c r="N62" i="22"/>
  <c r="N60" i="22"/>
  <c r="N59" i="22"/>
  <c r="N61" i="22"/>
  <c r="N58" i="22"/>
  <c r="O49" i="22"/>
  <c r="N66" i="22" l="1"/>
  <c r="N12" i="22"/>
  <c r="N3" i="24" s="1"/>
  <c r="N68" i="22"/>
  <c r="P48" i="22"/>
  <c r="N12" i="20" l="1"/>
  <c r="O50" i="22"/>
  <c r="O63" i="22" l="1"/>
  <c r="O64" i="22"/>
  <c r="O55" i="22"/>
  <c r="O56" i="22"/>
  <c r="O57" i="22"/>
  <c r="O62" i="22"/>
  <c r="O61" i="22"/>
  <c r="O59" i="22"/>
  <c r="O58" i="22"/>
  <c r="O60" i="22"/>
  <c r="P49" i="22"/>
  <c r="O66" i="22" l="1"/>
  <c r="O12" i="22"/>
  <c r="O3" i="24" s="1"/>
  <c r="O68" i="22"/>
  <c r="O12" i="20" l="1"/>
  <c r="P50" i="22"/>
  <c r="P63" i="22" l="1"/>
  <c r="P64" i="22"/>
  <c r="P55" i="22"/>
  <c r="P66" i="22" s="1"/>
  <c r="P56" i="22"/>
  <c r="P57" i="22"/>
  <c r="P62" i="22"/>
  <c r="P59" i="22"/>
  <c r="P60" i="22"/>
  <c r="P58" i="22"/>
  <c r="P61" i="22"/>
  <c r="P12" i="22" l="1"/>
  <c r="P3" i="24" s="1"/>
  <c r="P68" i="22"/>
  <c r="P12" i="20" l="1"/>
  <c r="C16" i="22" l="1"/>
  <c r="C17" i="22"/>
  <c r="D16" i="22" s="1"/>
  <c r="C18" i="22"/>
  <c r="D17" i="22" s="1"/>
  <c r="E16" i="22" s="1"/>
  <c r="C19" i="22"/>
  <c r="D18" i="22" s="1"/>
  <c r="E17" i="22" s="1"/>
  <c r="F16" i="22" s="1"/>
  <c r="C20" i="22"/>
  <c r="D19" i="22" s="1"/>
  <c r="E18" i="22" s="1"/>
  <c r="F17" i="22" s="1"/>
  <c r="G16" i="22" s="1"/>
  <c r="C21" i="22"/>
  <c r="D20" i="22" s="1"/>
  <c r="E19" i="22" s="1"/>
  <c r="F18" i="22" s="1"/>
  <c r="G17" i="22" s="1"/>
  <c r="H16" i="22" s="1"/>
  <c r="C22" i="22"/>
  <c r="D21" i="22" s="1"/>
  <c r="E20" i="22" s="1"/>
  <c r="F19" i="22" s="1"/>
  <c r="G18" i="22" s="1"/>
  <c r="H17" i="22" s="1"/>
  <c r="I16" i="22" s="1"/>
  <c r="C23" i="22"/>
  <c r="D22" i="22" s="1"/>
  <c r="E21" i="22" s="1"/>
  <c r="F20" i="22" s="1"/>
  <c r="G19" i="22" s="1"/>
  <c r="H18" i="22" s="1"/>
  <c r="I17" i="22" s="1"/>
  <c r="J16" i="22" s="1"/>
  <c r="C24" i="22"/>
  <c r="D23" i="22" s="1"/>
  <c r="E22" i="22" s="1"/>
  <c r="F21" i="22" s="1"/>
  <c r="G20" i="22" s="1"/>
  <c r="H19" i="22" s="1"/>
  <c r="I18" i="22" s="1"/>
  <c r="J17" i="22" s="1"/>
  <c r="K16" i="22" s="1"/>
  <c r="K12" i="22" s="1"/>
  <c r="C20" i="20"/>
  <c r="D19" i="20" s="1"/>
  <c r="E18" i="20" s="1"/>
  <c r="B65" i="20"/>
  <c r="C21" i="20"/>
  <c r="D20" i="20" s="1"/>
  <c r="C18" i="20"/>
  <c r="D17" i="20" s="1"/>
  <c r="B64" i="20"/>
  <c r="C17" i="20"/>
  <c r="C19" i="20"/>
  <c r="D18" i="20" s="1"/>
  <c r="B63" i="20"/>
  <c r="K12" i="20" l="1"/>
  <c r="K3" i="24"/>
  <c r="B12" i="22"/>
  <c r="B57" i="20"/>
  <c r="C16" i="20"/>
  <c r="E17" i="20"/>
  <c r="E16" i="20"/>
  <c r="F17" i="20"/>
  <c r="J12" i="22"/>
  <c r="D16" i="20"/>
  <c r="E19" i="20"/>
  <c r="C22" i="20"/>
  <c r="B60" i="20"/>
  <c r="C23" i="20"/>
  <c r="B59" i="20"/>
  <c r="C24" i="20"/>
  <c r="H12" i="22"/>
  <c r="E12" i="22"/>
  <c r="B56" i="20"/>
  <c r="B11" i="20" s="1"/>
  <c r="B4" i="24" s="1"/>
  <c r="I12" i="22"/>
  <c r="G12" i="22"/>
  <c r="D12" i="22"/>
  <c r="B62" i="20"/>
  <c r="F12" i="22"/>
  <c r="B58" i="20"/>
  <c r="B61" i="20"/>
  <c r="C12" i="22"/>
  <c r="B12" i="20" l="1"/>
  <c r="B3" i="24"/>
  <c r="C12" i="20"/>
  <c r="C3" i="24"/>
  <c r="I12" i="20"/>
  <c r="I3" i="24"/>
  <c r="G12" i="20"/>
  <c r="G3" i="24"/>
  <c r="F12" i="20"/>
  <c r="F3" i="24"/>
  <c r="D12" i="20"/>
  <c r="D3" i="24"/>
  <c r="E12" i="20"/>
  <c r="E3" i="24"/>
  <c r="H12" i="20"/>
  <c r="H3" i="24"/>
  <c r="J12" i="20"/>
  <c r="J3" i="24"/>
  <c r="B67" i="20"/>
  <c r="B69" i="20"/>
  <c r="G16" i="20"/>
  <c r="D22" i="20"/>
  <c r="F16" i="20"/>
  <c r="F18" i="20"/>
  <c r="D23" i="20"/>
  <c r="D21" i="20"/>
  <c r="E22" i="20" l="1"/>
  <c r="G17" i="20"/>
  <c r="E21" i="20"/>
  <c r="E20" i="20"/>
  <c r="B68" i="20"/>
  <c r="B70" i="20" l="1"/>
  <c r="C51" i="20" s="1"/>
  <c r="F19" i="20"/>
  <c r="H16" i="20"/>
  <c r="F20" i="20"/>
  <c r="F21" i="20"/>
  <c r="C60" i="20" l="1"/>
  <c r="C61" i="20"/>
  <c r="C62" i="20"/>
  <c r="C57" i="20"/>
  <c r="C58" i="20"/>
  <c r="C65" i="20"/>
  <c r="C59" i="20"/>
  <c r="D50" i="20"/>
  <c r="C63" i="20"/>
  <c r="C56" i="20"/>
  <c r="C69" i="20" s="1"/>
  <c r="C64" i="20"/>
  <c r="G19" i="20"/>
  <c r="G18" i="20"/>
  <c r="G20" i="20"/>
  <c r="E49" i="20"/>
  <c r="C67" i="20" l="1"/>
  <c r="C68" i="20" s="1"/>
  <c r="C70" i="20" s="1"/>
  <c r="C11" i="20"/>
  <c r="C4" i="24" s="1"/>
  <c r="H18" i="20"/>
  <c r="H19" i="20"/>
  <c r="F48" i="20"/>
  <c r="H17" i="20"/>
  <c r="D51" i="20" l="1"/>
  <c r="D65" i="20" s="1"/>
  <c r="D61" i="20"/>
  <c r="I18" i="20"/>
  <c r="I16" i="20"/>
  <c r="G47" i="20"/>
  <c r="I17" i="20"/>
  <c r="D63" i="20" l="1"/>
  <c r="D57" i="20"/>
  <c r="D58" i="20"/>
  <c r="D64" i="20"/>
  <c r="D56" i="20"/>
  <c r="D69" i="20" s="1"/>
  <c r="D60" i="20"/>
  <c r="D59" i="20"/>
  <c r="E50" i="20"/>
  <c r="D62" i="20"/>
  <c r="J16" i="20"/>
  <c r="H46" i="20"/>
  <c r="F49" i="20"/>
  <c r="J17" i="20"/>
  <c r="D11" i="20" l="1"/>
  <c r="D4" i="24" s="1"/>
  <c r="D67" i="20"/>
  <c r="D68" i="20" s="1"/>
  <c r="I45" i="20"/>
  <c r="K16" i="20"/>
  <c r="G48" i="20"/>
  <c r="D70" i="20" l="1"/>
  <c r="E51" i="20" s="1"/>
  <c r="H47" i="20"/>
  <c r="J44" i="20"/>
  <c r="E58" i="20" l="1"/>
  <c r="E56" i="20"/>
  <c r="E69" i="20" s="1"/>
  <c r="E64" i="20"/>
  <c r="E57" i="20"/>
  <c r="E62" i="20"/>
  <c r="E65" i="20"/>
  <c r="E59" i="20"/>
  <c r="E61" i="20"/>
  <c r="F50" i="20"/>
  <c r="G49" i="20" s="1"/>
  <c r="E63" i="20"/>
  <c r="E60" i="20"/>
  <c r="K43" i="20"/>
  <c r="I46" i="20"/>
  <c r="E67" i="20" l="1"/>
  <c r="E68" i="20" s="1"/>
  <c r="E11" i="20"/>
  <c r="E4" i="24" s="1"/>
  <c r="J45" i="20"/>
  <c r="L42" i="20"/>
  <c r="H48" i="20"/>
  <c r="E70" i="20" l="1"/>
  <c r="F51" i="20" s="1"/>
  <c r="I47" i="20"/>
  <c r="K44" i="20"/>
  <c r="F65" i="20" l="1"/>
  <c r="F59" i="20"/>
  <c r="F63" i="20"/>
  <c r="F62" i="20"/>
  <c r="F58" i="20"/>
  <c r="F57" i="20"/>
  <c r="F61" i="20"/>
  <c r="F56" i="20"/>
  <c r="F69" i="20" s="1"/>
  <c r="F60" i="20"/>
  <c r="F64" i="20"/>
  <c r="G50" i="20"/>
  <c r="H49" i="20" s="1"/>
  <c r="J46" i="20"/>
  <c r="L43" i="20"/>
  <c r="F67" i="20" l="1"/>
  <c r="F68" i="20" s="1"/>
  <c r="F11" i="20"/>
  <c r="F4" i="24" s="1"/>
  <c r="K45" i="20"/>
  <c r="I48" i="20"/>
  <c r="M42" i="20"/>
  <c r="F70" i="20" l="1"/>
  <c r="G51" i="20" s="1"/>
  <c r="J47" i="20"/>
  <c r="L44" i="20"/>
  <c r="H50" i="20" l="1"/>
  <c r="I49" i="20" s="1"/>
  <c r="G60" i="20"/>
  <c r="G59" i="20"/>
  <c r="G62" i="20"/>
  <c r="G56" i="20"/>
  <c r="G69" i="20" s="1"/>
  <c r="G61" i="20"/>
  <c r="G57" i="20"/>
  <c r="G58" i="20"/>
  <c r="G65" i="20"/>
  <c r="G64" i="20"/>
  <c r="G63" i="20"/>
  <c r="G11" i="20" s="1"/>
  <c r="M43" i="20"/>
  <c r="K46" i="20"/>
  <c r="G67" i="20" l="1"/>
  <c r="G68" i="20" s="1"/>
  <c r="J48" i="20"/>
  <c r="L45" i="20"/>
  <c r="N42" i="20"/>
  <c r="G4" i="24"/>
  <c r="G70" i="20" l="1"/>
  <c r="H51" i="20" s="1"/>
  <c r="M44" i="20"/>
  <c r="K47" i="20"/>
  <c r="I50" i="20" l="1"/>
  <c r="H58" i="20"/>
  <c r="H63" i="20"/>
  <c r="H60" i="20"/>
  <c r="H56" i="20"/>
  <c r="H69" i="20" s="1"/>
  <c r="H57" i="20"/>
  <c r="H62" i="20"/>
  <c r="H65" i="20"/>
  <c r="H59" i="20"/>
  <c r="H64" i="20"/>
  <c r="H61" i="20"/>
  <c r="J49" i="20"/>
  <c r="L46" i="20"/>
  <c r="N43" i="20"/>
  <c r="H67" i="20" l="1"/>
  <c r="H68" i="20" s="1"/>
  <c r="H11" i="20"/>
  <c r="H4" i="24" s="1"/>
  <c r="O42" i="20"/>
  <c r="K48" i="20"/>
  <c r="M45" i="20"/>
  <c r="H70" i="20" l="1"/>
  <c r="I51" i="20" s="1"/>
  <c r="N44" i="20"/>
  <c r="L47" i="20"/>
  <c r="J50" i="20" l="1"/>
  <c r="I57" i="20"/>
  <c r="I62" i="20"/>
  <c r="I63" i="20"/>
  <c r="I64" i="20"/>
  <c r="I56" i="20"/>
  <c r="I69" i="20" s="1"/>
  <c r="I58" i="20"/>
  <c r="I61" i="20"/>
  <c r="I60" i="20"/>
  <c r="I59" i="20"/>
  <c r="I65" i="20"/>
  <c r="M46" i="20"/>
  <c r="O43" i="20"/>
  <c r="K49" i="20"/>
  <c r="I11" i="20" l="1"/>
  <c r="I4" i="24" s="1"/>
  <c r="I67" i="20"/>
  <c r="I68" i="20" s="1"/>
  <c r="P42" i="20"/>
  <c r="L48" i="20"/>
  <c r="N45" i="20"/>
  <c r="I70" i="20" l="1"/>
  <c r="J51" i="20" s="1"/>
  <c r="M47" i="20"/>
  <c r="O44" i="20"/>
  <c r="J56" i="20" l="1"/>
  <c r="J69" i="20" s="1"/>
  <c r="J61" i="20"/>
  <c r="J60" i="20"/>
  <c r="J57" i="20"/>
  <c r="J62" i="20"/>
  <c r="J65" i="20"/>
  <c r="J58" i="20"/>
  <c r="J63" i="20"/>
  <c r="K50" i="20"/>
  <c r="L49" i="20" s="1"/>
  <c r="J59" i="20"/>
  <c r="J64" i="20"/>
  <c r="P43" i="20"/>
  <c r="N46" i="20"/>
  <c r="J11" i="20" l="1"/>
  <c r="J4" i="24" s="1"/>
  <c r="J67" i="20"/>
  <c r="J68" i="20" s="1"/>
  <c r="M48" i="20"/>
  <c r="O45" i="20"/>
  <c r="J70" i="20" l="1"/>
  <c r="K51" i="20" s="1"/>
  <c r="P44" i="20"/>
  <c r="N47" i="20"/>
  <c r="L50" i="20" l="1"/>
  <c r="K59" i="20"/>
  <c r="K63" i="20"/>
  <c r="K62" i="20"/>
  <c r="K56" i="20"/>
  <c r="K69" i="20" s="1"/>
  <c r="K61" i="20"/>
  <c r="K57" i="20"/>
  <c r="K60" i="20"/>
  <c r="K65" i="20"/>
  <c r="K58" i="20"/>
  <c r="K64" i="20"/>
  <c r="M49" i="20"/>
  <c r="O46" i="20"/>
  <c r="K67" i="20" l="1"/>
  <c r="K68" i="20" s="1"/>
  <c r="K11" i="20"/>
  <c r="K4" i="24" s="1"/>
  <c r="N48" i="20"/>
  <c r="P45" i="20"/>
  <c r="K70" i="20" l="1"/>
  <c r="L51" i="20" s="1"/>
  <c r="O47" i="20"/>
  <c r="L65" i="20" l="1"/>
  <c r="L58" i="20"/>
  <c r="L64" i="20"/>
  <c r="L62" i="20"/>
  <c r="L63" i="20"/>
  <c r="L56" i="20"/>
  <c r="L69" i="20" s="1"/>
  <c r="L57" i="20"/>
  <c r="L60" i="20"/>
  <c r="L61" i="20"/>
  <c r="L59" i="20"/>
  <c r="L11" i="20" s="1"/>
  <c r="M50" i="20"/>
  <c r="N49" i="20" s="1"/>
  <c r="P46" i="20"/>
  <c r="L67" i="20" l="1"/>
  <c r="L68" i="20" s="1"/>
  <c r="L70" i="20" s="1"/>
  <c r="O48" i="20"/>
  <c r="L4" i="24"/>
  <c r="M51" i="20" l="1"/>
  <c r="M65" i="20" s="1"/>
  <c r="P47" i="20"/>
  <c r="M61" i="20" l="1"/>
  <c r="M63" i="20"/>
  <c r="M56" i="20"/>
  <c r="M69" i="20" s="1"/>
  <c r="M62" i="20"/>
  <c r="M64" i="20"/>
  <c r="M58" i="20"/>
  <c r="M60" i="20"/>
  <c r="M57" i="20"/>
  <c r="M59" i="20"/>
  <c r="N50" i="20"/>
  <c r="O49" i="20" s="1"/>
  <c r="M11" i="20" l="1"/>
  <c r="M4" i="24" s="1"/>
  <c r="M67" i="20"/>
  <c r="M68" i="20" s="1"/>
  <c r="P48" i="20"/>
  <c r="M70" i="20" l="1"/>
  <c r="N51" i="20" s="1"/>
  <c r="N56" i="20" l="1"/>
  <c r="N69" i="20" s="1"/>
  <c r="N64" i="20"/>
  <c r="N62" i="20"/>
  <c r="N57" i="20"/>
  <c r="N60" i="20"/>
  <c r="O50" i="20"/>
  <c r="P49" i="20" s="1"/>
  <c r="N58" i="20"/>
  <c r="N61" i="20"/>
  <c r="N65" i="20"/>
  <c r="N59" i="20"/>
  <c r="N63" i="20"/>
  <c r="N67" i="20" l="1"/>
  <c r="N68" i="20" s="1"/>
  <c r="N11" i="20"/>
  <c r="N4" i="24" s="1"/>
  <c r="N70" i="20" l="1"/>
  <c r="O51" i="20" s="1"/>
  <c r="O56" i="20" l="1"/>
  <c r="O69" i="20" s="1"/>
  <c r="O61" i="20"/>
  <c r="O60" i="20"/>
  <c r="O57" i="20"/>
  <c r="O65" i="20"/>
  <c r="O58" i="20"/>
  <c r="P50" i="20"/>
  <c r="O59" i="20"/>
  <c r="O62" i="20"/>
  <c r="O64" i="20"/>
  <c r="O63" i="20"/>
  <c r="O67" i="20" l="1"/>
  <c r="O68" i="20" s="1"/>
  <c r="O11" i="20"/>
  <c r="O4" i="24" s="1"/>
  <c r="O70" i="20" l="1"/>
  <c r="P51" i="20" s="1"/>
  <c r="P57" i="20" l="1"/>
  <c r="P62" i="20"/>
  <c r="P60" i="20"/>
  <c r="P58" i="20"/>
  <c r="P64" i="20"/>
  <c r="P65" i="20"/>
  <c r="P59" i="20"/>
  <c r="P63" i="20"/>
  <c r="P56" i="20"/>
  <c r="P61" i="20"/>
  <c r="P11" i="20" l="1"/>
  <c r="P4" i="24" s="1"/>
  <c r="P67" i="20"/>
  <c r="P68" i="20" s="1"/>
  <c r="P69" i="20"/>
  <c r="P70" i="20" l="1"/>
</calcChain>
</file>

<file path=xl/comments1.xml><?xml version="1.0" encoding="utf-8"?>
<comments xmlns="http://schemas.openxmlformats.org/spreadsheetml/2006/main">
  <authors>
    <author>David Johnston</author>
  </authors>
  <commentList>
    <comment ref="A9" authorId="0">
      <text>
        <r>
          <rPr>
            <b/>
            <sz val="8"/>
            <color indexed="81"/>
            <rFont val="Tahoma"/>
            <family val="2"/>
          </rPr>
          <t>New borrowings are assumed to be made at the start of each year at the prevailing 10 year base rate and debt margin.</t>
        </r>
        <r>
          <rPr>
            <sz val="8"/>
            <color indexed="81"/>
            <rFont val="Tahoma"/>
            <family val="2"/>
          </rPr>
          <t xml:space="preserve">
</t>
        </r>
      </text>
    </comment>
    <comment ref="B15" authorId="0">
      <text>
        <r>
          <rPr>
            <b/>
            <sz val="8"/>
            <color indexed="81"/>
            <rFont val="Tahoma"/>
            <family val="2"/>
          </rPr>
          <t>To hedge the starting base rate an NSP could enter into 10 swaps during the reset period with maturity dates of 1, 2, 3,…,9 and 10 years from the start of the next control period.
The face value of each swap would equal 10% of the total debt balance.
Each year the maturing swap is replaced with a new 10 year swap with the same notional value (transacted at the prevailing 10 year swap rate).</t>
        </r>
        <r>
          <rPr>
            <sz val="8"/>
            <color indexed="81"/>
            <rFont val="Tahoma"/>
            <family val="2"/>
          </rPr>
          <t xml:space="preserve">
</t>
        </r>
      </text>
    </comment>
    <comment ref="A25" authorId="0">
      <text>
        <r>
          <rPr>
            <b/>
            <sz val="8"/>
            <color indexed="81"/>
            <rFont val="Tahoma"/>
            <family val="2"/>
          </rPr>
          <t>Based on user input values.</t>
        </r>
        <r>
          <rPr>
            <sz val="8"/>
            <color indexed="81"/>
            <rFont val="Tahoma"/>
            <family val="2"/>
          </rPr>
          <t xml:space="preserve">
</t>
        </r>
      </text>
    </comment>
    <comment ref="A38" authorId="0">
      <text>
        <r>
          <rPr>
            <b/>
            <sz val="8"/>
            <color indexed="81"/>
            <rFont val="Tahoma"/>
            <family val="2"/>
          </rPr>
          <t>Based on user input values.</t>
        </r>
        <r>
          <rPr>
            <sz val="8"/>
            <color indexed="81"/>
            <rFont val="Tahoma"/>
            <family val="2"/>
          </rPr>
          <t xml:space="preserve">
</t>
        </r>
      </text>
    </comment>
    <comment ref="C51" authorId="0">
      <text>
        <r>
          <rPr>
            <b/>
            <sz val="8"/>
            <color indexed="81"/>
            <rFont val="Tahoma"/>
            <family val="2"/>
          </rPr>
          <t xml:space="preserve">Equals the value of the maturing debt (ie, the value of the 1 year debt from the previous period; cell B42) plus any new borrowings.
</t>
        </r>
        <r>
          <rPr>
            <sz val="8"/>
            <color indexed="81"/>
            <rFont val="Tahoma"/>
            <family val="2"/>
          </rPr>
          <t xml:space="preserve">
</t>
        </r>
      </text>
    </comment>
  </commentList>
</comments>
</file>

<file path=xl/comments2.xml><?xml version="1.0" encoding="utf-8"?>
<comments xmlns="http://schemas.openxmlformats.org/spreadsheetml/2006/main">
  <authors>
    <author>David Johnston</author>
  </authors>
  <commentList>
    <comment ref="A9" authorId="0">
      <text>
        <r>
          <rPr>
            <b/>
            <sz val="8"/>
            <color indexed="81"/>
            <rFont val="Tahoma"/>
            <family val="2"/>
          </rPr>
          <t>New borrowings are assumed to be made at the start of each year at the prevailing 10 year base rate and debt margin.</t>
        </r>
        <r>
          <rPr>
            <sz val="8"/>
            <color indexed="81"/>
            <rFont val="Tahoma"/>
            <family val="2"/>
          </rPr>
          <t xml:space="preserve">
</t>
        </r>
      </text>
    </comment>
    <comment ref="A70" authorId="0">
      <text>
        <r>
          <rPr>
            <b/>
            <sz val="8"/>
            <color indexed="81"/>
            <rFont val="Tahoma"/>
            <family val="2"/>
          </rPr>
          <t>Annual differences between the average coupon payment and the total IRR (which may be positive or negative) are carried over into the next period by adjusting the 10 year debt exposure.
To allow direct comparisons to be made between the weighted moving average and the IRR, no adjustment is made to the total debt balance, although the amounts are still reflected in the future cash flows.
This results in the difference being fully reflected in the IRR for the next period rather than a combination of the IRR and the debt balance.</t>
        </r>
        <r>
          <rPr>
            <sz val="8"/>
            <color indexed="81"/>
            <rFont val="Tahoma"/>
            <family val="2"/>
          </rPr>
          <t xml:space="preserve">
</t>
        </r>
      </text>
    </comment>
  </commentList>
</comments>
</file>

<file path=xl/sharedStrings.xml><?xml version="1.0" encoding="utf-8"?>
<sst xmlns="http://schemas.openxmlformats.org/spreadsheetml/2006/main" count="82" uniqueCount="55">
  <si>
    <t>IRR</t>
    <phoneticPr fontId="2" type="noConversion"/>
  </si>
  <si>
    <t>Difference</t>
    <phoneticPr fontId="2" type="noConversion"/>
  </si>
  <si>
    <t>Cash flow tenor (yrs)</t>
  </si>
  <si>
    <t>Future principal and interest cash flows</t>
  </si>
  <si>
    <t>Weighted moving average</t>
  </si>
  <si>
    <t>Dollar weights</t>
  </si>
  <si>
    <t>IRR</t>
  </si>
  <si>
    <t>Year</t>
  </si>
  <si>
    <t>IRR cash flow</t>
  </si>
  <si>
    <t>Coupon cash flow</t>
  </si>
  <si>
    <t>Reset period</t>
  </si>
  <si>
    <t>10 year base rate</t>
  </si>
  <si>
    <t>10 year debt margin</t>
  </si>
  <si>
    <t>User inputs</t>
  </si>
  <si>
    <t>10 year total cost of debt</t>
  </si>
  <si>
    <t>Year 1</t>
  </si>
  <si>
    <t>Year 2</t>
  </si>
  <si>
    <t>Year 3</t>
  </si>
  <si>
    <t>Year 4</t>
  </si>
  <si>
    <t>Year 5</t>
  </si>
  <si>
    <t>Year 6</t>
  </si>
  <si>
    <t>Year 7</t>
  </si>
  <si>
    <t>Year 8</t>
  </si>
  <si>
    <t>Year 9</t>
  </si>
  <si>
    <t>Year 10</t>
  </si>
  <si>
    <t>Year 11</t>
  </si>
  <si>
    <t>Year 12</t>
  </si>
  <si>
    <t>Year 13</t>
  </si>
  <si>
    <t>Year 14</t>
  </si>
  <si>
    <t>Weighted average tenor (yrs)</t>
  </si>
  <si>
    <t>Original base rates</t>
  </si>
  <si>
    <t>Original debt margins</t>
  </si>
  <si>
    <t>Original debt values</t>
  </si>
  <si>
    <t>Total debt balance (M)</t>
  </si>
  <si>
    <t>New borrowings (M)</t>
  </si>
  <si>
    <t>Explanatory notes and instructions</t>
  </si>
  <si>
    <t>6. The timing of the transition is assumed to be the NSP's next rate reset period as the existing base rate hedges will be maturing around this time.</t>
  </si>
  <si>
    <t>Check</t>
  </si>
  <si>
    <t>Spot cost of debt</t>
  </si>
  <si>
    <t>1. This model has been provided for illustrative purposes only.</t>
  </si>
  <si>
    <r>
      <t xml:space="preserve">5. The moving average applies to the 10 year </t>
    </r>
    <r>
      <rPr>
        <b/>
        <i/>
        <sz val="12"/>
        <rFont val="Arial"/>
        <family val="2"/>
      </rPr>
      <t>total</t>
    </r>
    <r>
      <rPr>
        <b/>
        <sz val="12"/>
        <rFont val="Arial"/>
        <family val="2"/>
      </rPr>
      <t xml:space="preserve"> cost of debt (ie, the base rate and debt margin).</t>
    </r>
  </si>
  <si>
    <t>Annual data point</t>
  </si>
  <si>
    <r>
      <t xml:space="preserve">3. The input cells are located on the </t>
    </r>
    <r>
      <rPr>
        <b/>
        <i/>
        <u/>
        <sz val="12"/>
        <color theme="3"/>
        <rFont val="Arial"/>
        <family val="2"/>
      </rPr>
      <t>'Weighted MA'</t>
    </r>
    <r>
      <rPr>
        <b/>
        <sz val="12"/>
        <color theme="3"/>
        <rFont val="Arial"/>
        <family val="2"/>
      </rPr>
      <t xml:space="preserve"> </t>
    </r>
    <r>
      <rPr>
        <b/>
        <sz val="12"/>
        <rFont val="Arial"/>
        <family val="2"/>
      </rPr>
      <t>sheet and are denoted by a yellow background and blue font. All other cells are locked.</t>
    </r>
  </si>
  <si>
    <t>Benchmark return on debt - weighted moving average</t>
  </si>
  <si>
    <t>Benchmark return on debt - internal rate of return (IRR)</t>
  </si>
  <si>
    <r>
      <t xml:space="preserve">13. The </t>
    </r>
    <r>
      <rPr>
        <b/>
        <i/>
        <u/>
        <sz val="12"/>
        <color theme="3"/>
        <rFont val="Arial"/>
        <family val="2"/>
      </rPr>
      <t>'IRR'</t>
    </r>
    <r>
      <rPr>
        <b/>
        <sz val="12"/>
        <rFont val="Arial"/>
        <family val="2"/>
      </rPr>
      <t xml:space="preserve"> sheet shows the benchmark return on debt calculation as an internal rate of return based on all future principal and interest payments.</t>
    </r>
  </si>
  <si>
    <t>11. The base rate on new borrowings can be hedged by entering in to a 10 year swap at the prevailing swap rate at the start of each year.</t>
  </si>
  <si>
    <t>12. Each year the maturing swap would be replaced with a new 10 year swap with the same notional value, transacted at the prevailing 10 year swap rate.</t>
  </si>
  <si>
    <t>9. All subsequent updates to the benchmark return on debt are based on the prevailing 10 year base rate and debt margin at the start of each year. This applies to existing and new debt.</t>
  </si>
  <si>
    <t>7. The starting value for the benchmark return on debt is based on the average base rate and debt margin during the next rate reset period. This is equivalent to setting the</t>
  </si>
  <si>
    <t>8. New borrowings are weight-averaged in at the start of each year at the prevailing 10 year base rate and debt margin.</t>
  </si>
  <si>
    <t>2. Users can input values for the opening debt balance and the spot base rate, debt margin and new borrowings for each year.</t>
  </si>
  <si>
    <t>4. For illustrative purposes the model is based on a 10 year averaging period with annual updates. The same calculation principles can be applied to more frequent updates.</t>
  </si>
  <si>
    <t xml:space="preserve">     initial 10 annual data points in the moving average equal to the average values during the next rate reset period.</t>
  </si>
  <si>
    <t>10. The starting base rate can be hedged during the next rate reset period with a portfolio of interest rate swaps with annually spaced maturity dates out to 10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</si>
</sst>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8" formatCode="&quot;$&quot;#,##0.00;[Red]\-&quot;$&quot;#,##0.00"/>
    <numFmt numFmtId="164" formatCode="dd\ mmm\ yy"/>
    <numFmt numFmtId="165" formatCode="&quot;$&quot;#,##0.000"/>
    <numFmt numFmtId="166" formatCode="0.00000"/>
    <numFmt numFmtId="167" formatCode="mmm\ yy"/>
    <numFmt numFmtId="168" formatCode="0.0%"/>
    <numFmt numFmtId="169" formatCode="&quot;$&quot;#,##0"/>
    <numFmt numFmtId="170" formatCode="0.0"/>
  </numFmts>
  <fonts count="26" x14ac:knownFonts="1">
    <font>
      <sz val="10"/>
      <name val="Verdana"/>
    </font>
    <font>
      <sz val="10"/>
      <name val="Verdana"/>
      <family val="2"/>
    </font>
    <font>
      <sz val="8"/>
      <name val="Verdana"/>
      <family val="2"/>
    </font>
    <font>
      <sz val="10"/>
      <name val="Arial"/>
      <family val="2"/>
    </font>
    <font>
      <b/>
      <sz val="10"/>
      <name val="Arial"/>
      <family val="2"/>
    </font>
    <font>
      <b/>
      <i/>
      <sz val="10"/>
      <name val="Arial"/>
      <family val="2"/>
    </font>
    <font>
      <sz val="10"/>
      <color indexed="18"/>
      <name val="Arial"/>
      <family val="2"/>
    </font>
    <font>
      <b/>
      <sz val="10"/>
      <color rgb="FF0000FF"/>
      <name val="Arial"/>
      <family val="2"/>
    </font>
    <font>
      <b/>
      <sz val="10"/>
      <color theme="0"/>
      <name val="Arial"/>
      <family val="2"/>
    </font>
    <font>
      <i/>
      <sz val="10"/>
      <name val="Arial"/>
      <family val="2"/>
    </font>
    <font>
      <b/>
      <sz val="10"/>
      <color theme="1"/>
      <name val="Arial"/>
      <family val="2"/>
    </font>
    <font>
      <sz val="10"/>
      <color theme="1"/>
      <name val="Arial"/>
      <family val="2"/>
    </font>
    <font>
      <b/>
      <i/>
      <sz val="10"/>
      <color theme="0"/>
      <name val="Arial"/>
      <family val="2"/>
    </font>
    <font>
      <sz val="10"/>
      <color rgb="FF0000FF"/>
      <name val="Arial"/>
      <family val="2"/>
    </font>
    <font>
      <b/>
      <i/>
      <sz val="10"/>
      <color theme="1"/>
      <name val="Arial"/>
      <family val="2"/>
    </font>
    <font>
      <b/>
      <i/>
      <sz val="14"/>
      <color theme="3"/>
      <name val="Arial"/>
      <family val="2"/>
    </font>
    <font>
      <sz val="8"/>
      <color indexed="81"/>
      <name val="Tahoma"/>
      <family val="2"/>
    </font>
    <font>
      <b/>
      <sz val="8"/>
      <color indexed="81"/>
      <name val="Tahoma"/>
      <family val="2"/>
    </font>
    <font>
      <b/>
      <sz val="12"/>
      <name val="Arial"/>
      <family val="2"/>
    </font>
    <font>
      <b/>
      <sz val="16"/>
      <name val="Arial"/>
      <family val="2"/>
    </font>
    <font>
      <b/>
      <i/>
      <sz val="16"/>
      <name val="Arial"/>
      <family val="2"/>
    </font>
    <font>
      <b/>
      <i/>
      <u/>
      <sz val="16"/>
      <color theme="3"/>
      <name val="Arial"/>
      <family val="2"/>
    </font>
    <font>
      <b/>
      <i/>
      <sz val="12"/>
      <name val="Arial"/>
      <family val="2"/>
    </font>
    <font>
      <b/>
      <i/>
      <u/>
      <sz val="10"/>
      <color theme="3"/>
      <name val="Arial"/>
      <family val="2"/>
    </font>
    <font>
      <b/>
      <i/>
      <u/>
      <sz val="12"/>
      <color theme="3"/>
      <name val="Arial"/>
      <family val="2"/>
    </font>
    <font>
      <b/>
      <sz val="12"/>
      <color theme="3"/>
      <name val="Arial"/>
      <family val="2"/>
    </font>
  </fonts>
  <fills count="9">
    <fill>
      <patternFill patternType="none"/>
    </fill>
    <fill>
      <patternFill patternType="gray125"/>
    </fill>
    <fill>
      <patternFill patternType="solid">
        <fgColor rgb="FFFFFF99"/>
        <bgColor indexed="64"/>
      </patternFill>
    </fill>
    <fill>
      <patternFill patternType="solid">
        <fgColor theme="1"/>
        <bgColor indexed="64"/>
      </patternFill>
    </fill>
    <fill>
      <patternFill patternType="solid">
        <fgColor rgb="FFCCFFCC"/>
        <bgColor indexed="64"/>
      </patternFill>
    </fill>
    <fill>
      <patternFill patternType="solid">
        <fgColor theme="9" tint="0.39997558519241921"/>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diagonal/>
    </border>
  </borders>
  <cellStyleXfs count="2">
    <xf numFmtId="0" fontId="0" fillId="0" borderId="0"/>
    <xf numFmtId="9" fontId="1" fillId="0" borderId="0" applyFont="0" applyFill="0" applyBorder="0" applyAlignment="0" applyProtection="0"/>
  </cellStyleXfs>
  <cellXfs count="99">
    <xf numFmtId="0" fontId="0" fillId="0" borderId="0" xfId="0"/>
    <xf numFmtId="0" fontId="3" fillId="0" borderId="0" xfId="0" applyFont="1"/>
    <xf numFmtId="10" fontId="3" fillId="0" borderId="0" xfId="0" applyNumberFormat="1" applyFont="1"/>
    <xf numFmtId="10" fontId="3" fillId="0" borderId="0" xfId="1" applyNumberFormat="1" applyFont="1"/>
    <xf numFmtId="0" fontId="5" fillId="0" borderId="0" xfId="0" applyFont="1" applyAlignment="1">
      <alignment horizontal="center"/>
    </xf>
    <xf numFmtId="0" fontId="6" fillId="0" borderId="0" xfId="0" applyFont="1"/>
    <xf numFmtId="0" fontId="4" fillId="0" borderId="0" xfId="0" applyFont="1"/>
    <xf numFmtId="0" fontId="3" fillId="0" borderId="0" xfId="0" applyFont="1" applyFill="1"/>
    <xf numFmtId="165" fontId="3" fillId="0" borderId="0" xfId="0" applyNumberFormat="1" applyFont="1"/>
    <xf numFmtId="17" fontId="3" fillId="0" borderId="0" xfId="0" applyNumberFormat="1" applyFont="1"/>
    <xf numFmtId="17" fontId="4" fillId="0" borderId="0" xfId="0" applyNumberFormat="1" applyFont="1"/>
    <xf numFmtId="165" fontId="9" fillId="0" borderId="0" xfId="0" applyNumberFormat="1" applyFont="1"/>
    <xf numFmtId="1" fontId="3" fillId="0" borderId="0" xfId="0" applyNumberFormat="1" applyFont="1"/>
    <xf numFmtId="0" fontId="10" fillId="0" borderId="0" xfId="0" applyFont="1" applyFill="1"/>
    <xf numFmtId="0" fontId="11" fillId="0" borderId="0" xfId="0" applyFont="1" applyFill="1"/>
    <xf numFmtId="2" fontId="3" fillId="0" borderId="0" xfId="0" applyNumberFormat="1" applyFont="1" applyAlignment="1">
      <alignment horizontal="center"/>
    </xf>
    <xf numFmtId="164" fontId="3" fillId="0" borderId="0" xfId="0" applyNumberFormat="1" applyFont="1" applyAlignment="1">
      <alignment horizontal="center"/>
    </xf>
    <xf numFmtId="166" fontId="3" fillId="0" borderId="0" xfId="0" applyNumberFormat="1" applyFont="1"/>
    <xf numFmtId="0" fontId="9" fillId="0" borderId="0" xfId="0" applyFont="1" applyFill="1"/>
    <xf numFmtId="8" fontId="3" fillId="0" borderId="0" xfId="0" applyNumberFormat="1" applyFont="1"/>
    <xf numFmtId="8" fontId="11" fillId="0" borderId="0" xfId="0" applyNumberFormat="1" applyFont="1" applyFill="1"/>
    <xf numFmtId="10" fontId="13" fillId="0" borderId="0" xfId="0" applyNumberFormat="1" applyFont="1" applyFill="1"/>
    <xf numFmtId="0" fontId="8" fillId="3" borderId="1" xfId="0" applyFont="1" applyFill="1" applyBorder="1" applyAlignment="1">
      <alignment horizontal="center"/>
    </xf>
    <xf numFmtId="167" fontId="12" fillId="3" borderId="1" xfId="0" applyNumberFormat="1" applyFont="1" applyFill="1" applyBorder="1" applyAlignment="1">
      <alignment horizontal="center"/>
    </xf>
    <xf numFmtId="0" fontId="5" fillId="4" borderId="2" xfId="0" applyFont="1" applyFill="1" applyBorder="1"/>
    <xf numFmtId="10" fontId="5" fillId="4" borderId="3" xfId="0" applyNumberFormat="1" applyFont="1" applyFill="1" applyBorder="1"/>
    <xf numFmtId="10" fontId="5" fillId="4" borderId="4" xfId="0" applyNumberFormat="1" applyFont="1" applyFill="1" applyBorder="1"/>
    <xf numFmtId="0" fontId="5" fillId="4" borderId="7" xfId="0" applyFont="1" applyFill="1" applyBorder="1"/>
    <xf numFmtId="10" fontId="5" fillId="4" borderId="8" xfId="0" applyNumberFormat="1" applyFont="1" applyFill="1" applyBorder="1"/>
    <xf numFmtId="10" fontId="5" fillId="4" borderId="9" xfId="0" applyNumberFormat="1" applyFont="1" applyFill="1" applyBorder="1"/>
    <xf numFmtId="0" fontId="5" fillId="4" borderId="10" xfId="0" applyFont="1" applyFill="1" applyBorder="1"/>
    <xf numFmtId="10" fontId="5" fillId="4" borderId="11" xfId="0" applyNumberFormat="1" applyFont="1" applyFill="1" applyBorder="1"/>
    <xf numFmtId="10" fontId="5" fillId="4" borderId="12" xfId="0" applyNumberFormat="1" applyFont="1" applyFill="1" applyBorder="1"/>
    <xf numFmtId="10" fontId="3" fillId="0" borderId="5" xfId="1" applyNumberFormat="1" applyFont="1" applyFill="1" applyBorder="1"/>
    <xf numFmtId="164" fontId="3" fillId="0" borderId="0" xfId="0" applyNumberFormat="1" applyFont="1"/>
    <xf numFmtId="0" fontId="4" fillId="5" borderId="0" xfId="0" applyFont="1" applyFill="1"/>
    <xf numFmtId="2" fontId="4" fillId="5" borderId="0" xfId="0" applyNumberFormat="1" applyFont="1" applyFill="1"/>
    <xf numFmtId="0" fontId="5" fillId="0" borderId="0" xfId="0" applyFont="1"/>
    <xf numFmtId="0" fontId="15" fillId="0" borderId="0" xfId="0" applyFont="1"/>
    <xf numFmtId="0" fontId="9" fillId="0" borderId="0" xfId="0" applyFont="1"/>
    <xf numFmtId="0" fontId="5" fillId="5" borderId="0" xfId="0" applyFont="1" applyFill="1"/>
    <xf numFmtId="10" fontId="5" fillId="5" borderId="0" xfId="0" applyNumberFormat="1" applyFont="1" applyFill="1"/>
    <xf numFmtId="17" fontId="14" fillId="0" borderId="0" xfId="0" applyNumberFormat="1" applyFont="1" applyFill="1"/>
    <xf numFmtId="17" fontId="10" fillId="0" borderId="0" xfId="0" applyNumberFormat="1" applyFont="1" applyFill="1"/>
    <xf numFmtId="0" fontId="14" fillId="0" borderId="0" xfId="0" applyFont="1" applyFill="1"/>
    <xf numFmtId="17" fontId="11" fillId="0" borderId="0" xfId="0" applyNumberFormat="1" applyFont="1" applyFill="1"/>
    <xf numFmtId="0" fontId="10" fillId="0" borderId="13" xfId="0" applyFont="1" applyFill="1" applyBorder="1"/>
    <xf numFmtId="0" fontId="10" fillId="0" borderId="5" xfId="0" applyFont="1" applyFill="1" applyBorder="1"/>
    <xf numFmtId="0" fontId="12" fillId="3" borderId="1" xfId="0" applyFont="1" applyFill="1" applyBorder="1" applyAlignment="1">
      <alignment horizontal="center"/>
    </xf>
    <xf numFmtId="10" fontId="14" fillId="6" borderId="6" xfId="0" applyNumberFormat="1" applyFont="1" applyFill="1" applyBorder="1"/>
    <xf numFmtId="168" fontId="3" fillId="0" borderId="5" xfId="1" applyNumberFormat="1" applyFont="1" applyFill="1" applyBorder="1"/>
    <xf numFmtId="168" fontId="3" fillId="0" borderId="6" xfId="1" applyNumberFormat="1" applyFont="1" applyFill="1" applyBorder="1"/>
    <xf numFmtId="10" fontId="11" fillId="6" borderId="5" xfId="0" applyNumberFormat="1" applyFont="1" applyFill="1" applyBorder="1"/>
    <xf numFmtId="10" fontId="5" fillId="0" borderId="6" xfId="1" applyNumberFormat="1" applyFont="1" applyFill="1" applyBorder="1"/>
    <xf numFmtId="168" fontId="3" fillId="6" borderId="5" xfId="1" applyNumberFormat="1" applyFont="1" applyFill="1" applyBorder="1"/>
    <xf numFmtId="168" fontId="3" fillId="6" borderId="6" xfId="1" applyNumberFormat="1" applyFont="1" applyFill="1" applyBorder="1"/>
    <xf numFmtId="10" fontId="11" fillId="0" borderId="13" xfId="0" applyNumberFormat="1" applyFont="1" applyFill="1" applyBorder="1"/>
    <xf numFmtId="10" fontId="11" fillId="0" borderId="5" xfId="0" applyNumberFormat="1" applyFont="1" applyFill="1" applyBorder="1"/>
    <xf numFmtId="8" fontId="4" fillId="0" borderId="5" xfId="0" applyNumberFormat="1" applyFont="1" applyBorder="1"/>
    <xf numFmtId="0" fontId="10" fillId="0" borderId="6" xfId="0" applyFont="1" applyFill="1" applyBorder="1"/>
    <xf numFmtId="8" fontId="10" fillId="0" borderId="5" xfId="0" applyNumberFormat="1" applyFont="1" applyFill="1" applyBorder="1"/>
    <xf numFmtId="0" fontId="18" fillId="0" borderId="0" xfId="0" applyFont="1"/>
    <xf numFmtId="169" fontId="11" fillId="0" borderId="5" xfId="0" applyNumberFormat="1" applyFont="1" applyFill="1" applyBorder="1"/>
    <xf numFmtId="169" fontId="11" fillId="0" borderId="6" xfId="0" applyNumberFormat="1" applyFont="1" applyFill="1" applyBorder="1"/>
    <xf numFmtId="169" fontId="3" fillId="6" borderId="5" xfId="0" applyNumberFormat="1" applyFont="1" applyFill="1" applyBorder="1"/>
    <xf numFmtId="169" fontId="3" fillId="0" borderId="5" xfId="0" applyNumberFormat="1" applyFont="1" applyFill="1" applyBorder="1"/>
    <xf numFmtId="169" fontId="3" fillId="6" borderId="6" xfId="0" applyNumberFormat="1" applyFont="1" applyFill="1" applyBorder="1"/>
    <xf numFmtId="169" fontId="3" fillId="0" borderId="6" xfId="0" applyNumberFormat="1" applyFont="1" applyFill="1" applyBorder="1"/>
    <xf numFmtId="6" fontId="3" fillId="6" borderId="5" xfId="0" applyNumberFormat="1" applyFont="1" applyFill="1" applyBorder="1"/>
    <xf numFmtId="6" fontId="3" fillId="0" borderId="5" xfId="0" applyNumberFormat="1" applyFont="1" applyFill="1" applyBorder="1"/>
    <xf numFmtId="6" fontId="3" fillId="6" borderId="6" xfId="0" applyNumberFormat="1" applyFont="1" applyFill="1" applyBorder="1"/>
    <xf numFmtId="6" fontId="3" fillId="0" borderId="6" xfId="0" applyNumberFormat="1" applyFont="1" applyBorder="1"/>
    <xf numFmtId="6" fontId="3" fillId="0" borderId="0" xfId="0" applyNumberFormat="1" applyFont="1"/>
    <xf numFmtId="6" fontId="3" fillId="0" borderId="0" xfId="0" applyNumberFormat="1" applyFont="1" applyFill="1"/>
    <xf numFmtId="0" fontId="19" fillId="0" borderId="0" xfId="0" applyFont="1"/>
    <xf numFmtId="0" fontId="20" fillId="0" borderId="0" xfId="0" applyFont="1"/>
    <xf numFmtId="0" fontId="21" fillId="0" borderId="0" xfId="0" applyFont="1"/>
    <xf numFmtId="1" fontId="4" fillId="0" borderId="0" xfId="0" applyNumberFormat="1" applyFont="1" applyAlignment="1">
      <alignment horizontal="center"/>
    </xf>
    <xf numFmtId="170" fontId="3" fillId="0" borderId="0" xfId="0" applyNumberFormat="1" applyFont="1" applyBorder="1" applyAlignment="1">
      <alignment horizontal="center"/>
    </xf>
    <xf numFmtId="168" fontId="3" fillId="0" borderId="0" xfId="1" applyNumberFormat="1" applyFont="1" applyFill="1" applyBorder="1"/>
    <xf numFmtId="10" fontId="7" fillId="2" borderId="13" xfId="0" applyNumberFormat="1" applyFont="1" applyFill="1" applyBorder="1" applyProtection="1">
      <protection locked="0"/>
    </xf>
    <xf numFmtId="10" fontId="7" fillId="2" borderId="5" xfId="0" applyNumberFormat="1" applyFont="1" applyFill="1" applyBorder="1" applyProtection="1">
      <protection locked="0"/>
    </xf>
    <xf numFmtId="169" fontId="7" fillId="2" borderId="5" xfId="0" applyNumberFormat="1" applyFont="1" applyFill="1" applyBorder="1" applyProtection="1">
      <protection locked="0"/>
    </xf>
    <xf numFmtId="169" fontId="7" fillId="2" borderId="6" xfId="0" applyNumberFormat="1" applyFont="1" applyFill="1" applyBorder="1" applyProtection="1">
      <protection locked="0"/>
    </xf>
    <xf numFmtId="10" fontId="10" fillId="7" borderId="5" xfId="0" applyNumberFormat="1" applyFont="1" applyFill="1" applyBorder="1"/>
    <xf numFmtId="169" fontId="10" fillId="7" borderId="5" xfId="0" applyNumberFormat="1" applyFont="1" applyFill="1" applyBorder="1"/>
    <xf numFmtId="169" fontId="3" fillId="8" borderId="6" xfId="0" applyNumberFormat="1" applyFont="1" applyFill="1" applyBorder="1"/>
    <xf numFmtId="169" fontId="3" fillId="8" borderId="5" xfId="0" applyNumberFormat="1" applyFont="1" applyFill="1" applyBorder="1"/>
    <xf numFmtId="10" fontId="5" fillId="8" borderId="6" xfId="1" applyNumberFormat="1" applyFont="1" applyFill="1" applyBorder="1"/>
    <xf numFmtId="10" fontId="3" fillId="8" borderId="5" xfId="1" applyNumberFormat="1" applyFont="1" applyFill="1" applyBorder="1"/>
    <xf numFmtId="168" fontId="3" fillId="8" borderId="6" xfId="1" applyNumberFormat="1" applyFont="1" applyFill="1" applyBorder="1"/>
    <xf numFmtId="168" fontId="3" fillId="8" borderId="5" xfId="1" applyNumberFormat="1" applyFont="1" applyFill="1" applyBorder="1"/>
    <xf numFmtId="0" fontId="23" fillId="0" borderId="0" xfId="0" applyFont="1"/>
    <xf numFmtId="1" fontId="3" fillId="0" borderId="5" xfId="0" applyNumberFormat="1" applyFont="1" applyBorder="1" applyAlignment="1">
      <alignment horizontal="center"/>
    </xf>
    <xf numFmtId="1" fontId="5" fillId="0" borderId="6" xfId="0" applyNumberFormat="1" applyFont="1" applyFill="1" applyBorder="1" applyAlignment="1">
      <alignment horizontal="center"/>
    </xf>
    <xf numFmtId="1" fontId="3" fillId="0" borderId="6" xfId="0" applyNumberFormat="1" applyFont="1" applyFill="1" applyBorder="1" applyAlignment="1">
      <alignment horizontal="center"/>
    </xf>
    <xf numFmtId="1" fontId="3" fillId="0" borderId="6" xfId="0" applyNumberFormat="1" applyFont="1" applyBorder="1" applyAlignment="1">
      <alignment horizontal="center"/>
    </xf>
    <xf numFmtId="0" fontId="0" fillId="0" borderId="0" xfId="0" applyProtection="1"/>
    <xf numFmtId="0" fontId="1" fillId="0" borderId="0" xfId="0" applyFont="1" applyProtection="1"/>
  </cellXfs>
  <cellStyles count="2">
    <cellStyle name="Normal" xfId="0" builtinId="0"/>
    <cellStyle name="Percent" xfId="1" builtinId="5"/>
  </cellStyles>
  <dxfs count="0"/>
  <tableStyles count="0" defaultTableStyle="TableStyleMedium9"/>
  <colors>
    <mruColors>
      <color rgb="FFFFFF99"/>
      <color rgb="FF0000FF"/>
      <color rgb="FFCCFFFF"/>
      <color rgb="FF66FF33"/>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Spot and benchmark cost of debt</a:t>
            </a:r>
          </a:p>
        </c:rich>
      </c:tx>
      <c:layout/>
      <c:overlay val="0"/>
    </c:title>
    <c:autoTitleDeleted val="0"/>
    <c:plotArea>
      <c:layout/>
      <c:lineChart>
        <c:grouping val="standard"/>
        <c:varyColors val="0"/>
        <c:ser>
          <c:idx val="0"/>
          <c:order val="0"/>
          <c:tx>
            <c:strRef>
              <c:f>Graphs!$A$2</c:f>
              <c:strCache>
                <c:ptCount val="1"/>
                <c:pt idx="0">
                  <c:v>Spot cost of debt</c:v>
                </c:pt>
              </c:strCache>
            </c:strRef>
          </c:tx>
          <c:spPr>
            <a:ln w="22225">
              <a:solidFill>
                <a:schemeClr val="tx2"/>
              </a:solidFill>
            </a:ln>
          </c:spPr>
          <c:marker>
            <c:symbol val="none"/>
          </c:marker>
          <c:cat>
            <c:strRef>
              <c:f>Graphs!$B$1:$P$1</c:f>
              <c:strCache>
                <c:ptCount val="15"/>
                <c:pt idx="0">
                  <c:v>Reset period</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strCache>
            </c:strRef>
          </c:cat>
          <c:val>
            <c:numRef>
              <c:f>Graphs!$B$2:$P$2</c:f>
              <c:numCache>
                <c:formatCode>0.00%</c:formatCode>
                <c:ptCount val="15"/>
                <c:pt idx="0">
                  <c:v>7.1500000000000008E-2</c:v>
                </c:pt>
                <c:pt idx="1">
                  <c:v>7.3999999999999996E-2</c:v>
                </c:pt>
                <c:pt idx="2">
                  <c:v>7.5999999999999998E-2</c:v>
                </c:pt>
                <c:pt idx="3">
                  <c:v>8.2549546979911737E-2</c:v>
                </c:pt>
                <c:pt idx="4">
                  <c:v>8.4000000000000005E-2</c:v>
                </c:pt>
                <c:pt idx="5">
                  <c:v>8.2500000000000004E-2</c:v>
                </c:pt>
                <c:pt idx="6">
                  <c:v>8.5000000000000006E-2</c:v>
                </c:pt>
                <c:pt idx="7">
                  <c:v>8.6500000000000007E-2</c:v>
                </c:pt>
                <c:pt idx="8">
                  <c:v>8.8999999999999996E-2</c:v>
                </c:pt>
                <c:pt idx="9">
                  <c:v>8.7499999999999994E-2</c:v>
                </c:pt>
                <c:pt idx="10">
                  <c:v>8.4000000000000005E-2</c:v>
                </c:pt>
                <c:pt idx="11">
                  <c:v>8.3499999999999991E-2</c:v>
                </c:pt>
                <c:pt idx="12">
                  <c:v>8.4999999999999992E-2</c:v>
                </c:pt>
                <c:pt idx="13">
                  <c:v>9.0999999999999998E-2</c:v>
                </c:pt>
                <c:pt idx="14">
                  <c:v>9.2999999999999999E-2</c:v>
                </c:pt>
              </c:numCache>
            </c:numRef>
          </c:val>
          <c:smooth val="0"/>
        </c:ser>
        <c:ser>
          <c:idx val="1"/>
          <c:order val="1"/>
          <c:tx>
            <c:strRef>
              <c:f>Graphs!$A$3</c:f>
              <c:strCache>
                <c:ptCount val="1"/>
                <c:pt idx="0">
                  <c:v>Weighted moving average</c:v>
                </c:pt>
              </c:strCache>
            </c:strRef>
          </c:tx>
          <c:spPr>
            <a:ln>
              <a:solidFill>
                <a:schemeClr val="accent6"/>
              </a:solidFill>
            </a:ln>
          </c:spPr>
          <c:marker>
            <c:symbol val="none"/>
          </c:marker>
          <c:cat>
            <c:strRef>
              <c:f>Graphs!$B$1:$P$1</c:f>
              <c:strCache>
                <c:ptCount val="15"/>
                <c:pt idx="0">
                  <c:v>Reset period</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strCache>
            </c:strRef>
          </c:cat>
          <c:val>
            <c:numRef>
              <c:f>Graphs!$B$3:$P$3</c:f>
              <c:numCache>
                <c:formatCode>0.00%</c:formatCode>
                <c:ptCount val="15"/>
                <c:pt idx="0">
                  <c:v>7.1500000000000008E-2</c:v>
                </c:pt>
                <c:pt idx="1">
                  <c:v>7.1750000000000008E-2</c:v>
                </c:pt>
                <c:pt idx="2">
                  <c:v>7.2292682926829277E-2</c:v>
                </c:pt>
                <c:pt idx="3">
                  <c:v>7.3370687510235288E-2</c:v>
                </c:pt>
                <c:pt idx="4">
                  <c:v>7.4590199705357241E-2</c:v>
                </c:pt>
                <c:pt idx="5">
                  <c:v>7.5663370437064573E-2</c:v>
                </c:pt>
                <c:pt idx="6">
                  <c:v>7.6980443607796281E-2</c:v>
                </c:pt>
                <c:pt idx="7">
                  <c:v>7.844385824194261E-2</c:v>
                </c:pt>
                <c:pt idx="8">
                  <c:v>8.0151175315113343E-2</c:v>
                </c:pt>
                <c:pt idx="9">
                  <c:v>8.1712150924869442E-2</c:v>
                </c:pt>
                <c:pt idx="10">
                  <c:v>8.2931663119991395E-2</c:v>
                </c:pt>
                <c:pt idx="11">
                  <c:v>8.3858492388284078E-2</c:v>
                </c:pt>
                <c:pt idx="12">
                  <c:v>8.4956053363893835E-2</c:v>
                </c:pt>
                <c:pt idx="13">
                  <c:v>8.5780487804878056E-2</c:v>
                </c:pt>
                <c:pt idx="14">
                  <c:v>8.6658536585365847E-2</c:v>
                </c:pt>
              </c:numCache>
            </c:numRef>
          </c:val>
          <c:smooth val="0"/>
        </c:ser>
        <c:ser>
          <c:idx val="2"/>
          <c:order val="2"/>
          <c:tx>
            <c:strRef>
              <c:f>Graphs!$A$4</c:f>
              <c:strCache>
                <c:ptCount val="1"/>
                <c:pt idx="0">
                  <c:v>IRR</c:v>
                </c:pt>
              </c:strCache>
            </c:strRef>
          </c:tx>
          <c:marker>
            <c:symbol val="none"/>
          </c:marker>
          <c:cat>
            <c:strRef>
              <c:f>Graphs!$B$1:$P$1</c:f>
              <c:strCache>
                <c:ptCount val="15"/>
                <c:pt idx="0">
                  <c:v>Reset period</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strCache>
            </c:strRef>
          </c:cat>
          <c:val>
            <c:numRef>
              <c:f>Graphs!$B$4:$P$4</c:f>
              <c:numCache>
                <c:formatCode>0.00%</c:formatCode>
                <c:ptCount val="15"/>
                <c:pt idx="0">
                  <c:v>7.1500000000000341E-2</c:v>
                </c:pt>
                <c:pt idx="1">
                  <c:v>7.1911976008109724E-2</c:v>
                </c:pt>
                <c:pt idx="2">
                  <c:v>7.2718702579583239E-2</c:v>
                </c:pt>
                <c:pt idx="3">
                  <c:v>7.4266725173839143E-2</c:v>
                </c:pt>
                <c:pt idx="4">
                  <c:v>7.5792408663215127E-2</c:v>
                </c:pt>
                <c:pt idx="5">
                  <c:v>7.6841762180438034E-2</c:v>
                </c:pt>
                <c:pt idx="6">
                  <c:v>7.8120432290389452E-2</c:v>
                </c:pt>
                <c:pt idx="7">
                  <c:v>7.9436430513502687E-2</c:v>
                </c:pt>
                <c:pt idx="8">
                  <c:v>8.0943020228848139E-2</c:v>
                </c:pt>
                <c:pt idx="9">
                  <c:v>8.1980354846524328E-2</c:v>
                </c:pt>
                <c:pt idx="10">
                  <c:v>8.2302741286863323E-2</c:v>
                </c:pt>
                <c:pt idx="11">
                  <c:v>8.2496433850482997E-2</c:v>
                </c:pt>
                <c:pt idx="12">
                  <c:v>8.2987495894508267E-2</c:v>
                </c:pt>
                <c:pt idx="13">
                  <c:v>8.4249858952546441E-2</c:v>
                </c:pt>
                <c:pt idx="14">
                  <c:v>8.5616407191223765E-2</c:v>
                </c:pt>
              </c:numCache>
            </c:numRef>
          </c:val>
          <c:smooth val="0"/>
        </c:ser>
        <c:dLbls>
          <c:showLegendKey val="0"/>
          <c:showVal val="0"/>
          <c:showCatName val="0"/>
          <c:showSerName val="0"/>
          <c:showPercent val="0"/>
          <c:showBubbleSize val="0"/>
        </c:dLbls>
        <c:marker val="1"/>
        <c:smooth val="0"/>
        <c:axId val="388857216"/>
        <c:axId val="388867200"/>
      </c:lineChart>
      <c:catAx>
        <c:axId val="388857216"/>
        <c:scaling>
          <c:orientation val="minMax"/>
        </c:scaling>
        <c:delete val="0"/>
        <c:axPos val="b"/>
        <c:majorTickMark val="out"/>
        <c:minorTickMark val="none"/>
        <c:tickLblPos val="nextTo"/>
        <c:txPr>
          <a:bodyPr rot="-5400000" vert="horz"/>
          <a:lstStyle/>
          <a:p>
            <a:pPr>
              <a:defRPr/>
            </a:pPr>
            <a:endParaRPr lang="en-US"/>
          </a:p>
        </c:txPr>
        <c:crossAx val="388867200"/>
        <c:crosses val="autoZero"/>
        <c:auto val="1"/>
        <c:lblAlgn val="ctr"/>
        <c:lblOffset val="100"/>
        <c:noMultiLvlLbl val="0"/>
      </c:catAx>
      <c:valAx>
        <c:axId val="388867200"/>
        <c:scaling>
          <c:orientation val="minMax"/>
          <c:max val="0.1"/>
          <c:min val="6.0000000000000012E-2"/>
        </c:scaling>
        <c:delete val="0"/>
        <c:axPos val="l"/>
        <c:majorGridlines/>
        <c:numFmt formatCode="0.00%" sourceLinked="1"/>
        <c:majorTickMark val="out"/>
        <c:minorTickMark val="none"/>
        <c:tickLblPos val="nextTo"/>
        <c:crossAx val="388857216"/>
        <c:crosses val="autoZero"/>
        <c:crossBetween val="between"/>
        <c:majorUnit val="1.0000000000000002E-2"/>
      </c:valAx>
      <c:spPr>
        <a:ln>
          <a:noFill/>
        </a:ln>
      </c:spPr>
    </c:plotArea>
    <c:legend>
      <c:legendPos val="b"/>
      <c:layout/>
      <c:overlay val="0"/>
    </c:legend>
    <c:plotVisOnly val="1"/>
    <c:dispBlanksAs val="gap"/>
    <c:showDLblsOverMax val="0"/>
  </c:chart>
  <c:spPr>
    <a:ln>
      <a:noFill/>
    </a:ln>
  </c:spPr>
  <c:txPr>
    <a:bodyPr/>
    <a:lstStyle/>
    <a:p>
      <a:pPr>
        <a:defRPr sz="1100">
          <a:latin typeface="Arial Narrow"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228600</xdr:colOff>
      <xdr:row>36</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15000" cy="5838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152399</xdr:colOff>
      <xdr:row>7</xdr:row>
      <xdr:rowOff>147637</xdr:rowOff>
    </xdr:from>
    <xdr:to>
      <xdr:col>10</xdr:col>
      <xdr:colOff>219075</xdr:colOff>
      <xdr:row>36</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M10"/>
  <sheetViews>
    <sheetView showGridLines="0" workbookViewId="0">
      <selection activeCell="I21" sqref="I21"/>
    </sheetView>
  </sheetViews>
  <sheetFormatPr defaultRowHeight="12.75" x14ac:dyDescent="0.2"/>
  <cols>
    <col min="1" max="16384" width="9" style="97"/>
  </cols>
  <sheetData>
    <row r="10" spans="13:13" x14ac:dyDescent="0.2">
      <c r="M10" s="98"/>
    </row>
  </sheetData>
  <sheetProtection password="DAC2"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A29"/>
  <sheetViews>
    <sheetView showGridLines="0" tabSelected="1" workbookViewId="0"/>
  </sheetViews>
  <sheetFormatPr defaultRowHeight="15.75" x14ac:dyDescent="0.25"/>
  <cols>
    <col min="1" max="1" width="10.875" style="61" customWidth="1"/>
    <col min="2" max="16384" width="9" style="61"/>
  </cols>
  <sheetData>
    <row r="1" spans="1:1" s="74" customFormat="1" ht="20.25" x14ac:dyDescent="0.3">
      <c r="A1" s="76" t="s">
        <v>35</v>
      </c>
    </row>
    <row r="2" spans="1:1" s="74" customFormat="1" ht="20.25" x14ac:dyDescent="0.3">
      <c r="A2" s="75"/>
    </row>
    <row r="4" spans="1:1" x14ac:dyDescent="0.25">
      <c r="A4" s="61" t="s">
        <v>39</v>
      </c>
    </row>
    <row r="6" spans="1:1" x14ac:dyDescent="0.25">
      <c r="A6" s="61" t="s">
        <v>51</v>
      </c>
    </row>
    <row r="8" spans="1:1" x14ac:dyDescent="0.25">
      <c r="A8" s="61" t="s">
        <v>42</v>
      </c>
    </row>
    <row r="10" spans="1:1" x14ac:dyDescent="0.25">
      <c r="A10" s="61" t="s">
        <v>52</v>
      </c>
    </row>
    <row r="12" spans="1:1" x14ac:dyDescent="0.25">
      <c r="A12" s="61" t="s">
        <v>40</v>
      </c>
    </row>
    <row r="14" spans="1:1" x14ac:dyDescent="0.25">
      <c r="A14" s="61" t="s">
        <v>36</v>
      </c>
    </row>
    <row r="16" spans="1:1" x14ac:dyDescent="0.25">
      <c r="A16" s="61" t="s">
        <v>49</v>
      </c>
    </row>
    <row r="17" spans="1:1" x14ac:dyDescent="0.25">
      <c r="A17" s="61" t="s">
        <v>53</v>
      </c>
    </row>
    <row r="19" spans="1:1" x14ac:dyDescent="0.25">
      <c r="A19" s="61" t="s">
        <v>50</v>
      </c>
    </row>
    <row r="21" spans="1:1" x14ac:dyDescent="0.25">
      <c r="A21" s="61" t="s">
        <v>48</v>
      </c>
    </row>
    <row r="23" spans="1:1" x14ac:dyDescent="0.25">
      <c r="A23" s="61" t="s">
        <v>54</v>
      </c>
    </row>
    <row r="25" spans="1:1" x14ac:dyDescent="0.25">
      <c r="A25" s="61" t="s">
        <v>46</v>
      </c>
    </row>
    <row r="27" spans="1:1" x14ac:dyDescent="0.25">
      <c r="A27" s="61" t="s">
        <v>47</v>
      </c>
    </row>
    <row r="29" spans="1:1" x14ac:dyDescent="0.25">
      <c r="A29" s="61" t="s">
        <v>45</v>
      </c>
    </row>
  </sheetData>
  <sheetProtection password="DAC2" sheet="1" objects="1" scenarios="1"/>
  <pageMargins left="0.70866141732283472" right="0.70866141732283472" top="0.74803149606299213" bottom="0.7480314960629921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pageSetUpPr fitToPage="1"/>
  </sheetPr>
  <dimension ref="A1:P154"/>
  <sheetViews>
    <sheetView showGridLines="0" zoomScale="110" zoomScaleNormal="110" workbookViewId="0"/>
  </sheetViews>
  <sheetFormatPr defaultColWidth="10.75" defaultRowHeight="12.75" x14ac:dyDescent="0.2"/>
  <cols>
    <col min="1" max="1" width="24.625" style="1" customWidth="1"/>
    <col min="2" max="2" width="13.125" style="1" customWidth="1"/>
    <col min="3" max="14" width="10.375" style="1" customWidth="1"/>
    <col min="15" max="15" width="10.375" style="7" customWidth="1"/>
    <col min="16" max="16" width="10.375" style="1" customWidth="1"/>
    <col min="17" max="16384" width="10.75" style="1"/>
  </cols>
  <sheetData>
    <row r="1" spans="1:16" ht="18.75" x14ac:dyDescent="0.3">
      <c r="A1" s="38" t="s">
        <v>43</v>
      </c>
    </row>
    <row r="2" spans="1:16" ht="12.75" customHeight="1" x14ac:dyDescent="0.2"/>
    <row r="3" spans="1:16" ht="12.75" customHeight="1" x14ac:dyDescent="0.2">
      <c r="A3" s="92" t="s">
        <v>13</v>
      </c>
    </row>
    <row r="4" spans="1:16" ht="12.75" customHeight="1" x14ac:dyDescent="0.2">
      <c r="B4" s="48" t="s">
        <v>10</v>
      </c>
      <c r="C4" s="48" t="s">
        <v>15</v>
      </c>
      <c r="D4" s="48" t="s">
        <v>16</v>
      </c>
      <c r="E4" s="48" t="s">
        <v>17</v>
      </c>
      <c r="F4" s="48" t="s">
        <v>18</v>
      </c>
      <c r="G4" s="48" t="s">
        <v>19</v>
      </c>
      <c r="H4" s="48" t="s">
        <v>20</v>
      </c>
      <c r="I4" s="48" t="s">
        <v>21</v>
      </c>
      <c r="J4" s="48" t="s">
        <v>22</v>
      </c>
      <c r="K4" s="48" t="s">
        <v>23</v>
      </c>
      <c r="L4" s="48" t="s">
        <v>24</v>
      </c>
      <c r="M4" s="48" t="s">
        <v>25</v>
      </c>
      <c r="N4" s="48" t="s">
        <v>26</v>
      </c>
      <c r="O4" s="48" t="s">
        <v>27</v>
      </c>
      <c r="P4" s="48" t="s">
        <v>28</v>
      </c>
    </row>
    <row r="5" spans="1:16" ht="12.75" customHeight="1" x14ac:dyDescent="0.2">
      <c r="A5" s="46" t="s">
        <v>11</v>
      </c>
      <c r="B5" s="80">
        <v>3.0499999999999999E-2</v>
      </c>
      <c r="C5" s="80">
        <v>3.85E-2</v>
      </c>
      <c r="D5" s="80">
        <v>4.3999999999999997E-2</v>
      </c>
      <c r="E5" s="80">
        <v>4.4549546979911744E-2</v>
      </c>
      <c r="F5" s="80">
        <v>4.9000000000000002E-2</v>
      </c>
      <c r="G5" s="80">
        <v>4.9500000000000002E-2</v>
      </c>
      <c r="H5" s="80">
        <v>0.05</v>
      </c>
      <c r="I5" s="80">
        <v>5.8000000000000003E-2</v>
      </c>
      <c r="J5" s="80">
        <v>6.5000000000000002E-2</v>
      </c>
      <c r="K5" s="80">
        <v>5.5E-2</v>
      </c>
      <c r="L5" s="80">
        <v>4.9000000000000002E-2</v>
      </c>
      <c r="M5" s="80">
        <v>4.5999999999999999E-2</v>
      </c>
      <c r="N5" s="80">
        <v>4.4999999999999998E-2</v>
      </c>
      <c r="O5" s="80">
        <v>0.05</v>
      </c>
      <c r="P5" s="80">
        <v>6.8000000000000005E-2</v>
      </c>
    </row>
    <row r="6" spans="1:16" ht="12.75" customHeight="1" x14ac:dyDescent="0.2">
      <c r="A6" s="47" t="s">
        <v>12</v>
      </c>
      <c r="B6" s="81">
        <v>4.1000000000000002E-2</v>
      </c>
      <c r="C6" s="81">
        <v>3.5499999999999997E-2</v>
      </c>
      <c r="D6" s="81">
        <v>3.2000000000000001E-2</v>
      </c>
      <c r="E6" s="81">
        <v>3.7999999999999999E-2</v>
      </c>
      <c r="F6" s="81">
        <v>3.5000000000000003E-2</v>
      </c>
      <c r="G6" s="81">
        <v>3.3000000000000002E-2</v>
      </c>
      <c r="H6" s="81">
        <v>3.5000000000000003E-2</v>
      </c>
      <c r="I6" s="81">
        <v>2.8500000000000001E-2</v>
      </c>
      <c r="J6" s="81">
        <v>2.4E-2</v>
      </c>
      <c r="K6" s="81">
        <v>3.2500000000000001E-2</v>
      </c>
      <c r="L6" s="81">
        <v>3.5000000000000003E-2</v>
      </c>
      <c r="M6" s="81">
        <v>3.7499999999999999E-2</v>
      </c>
      <c r="N6" s="81">
        <v>0.04</v>
      </c>
      <c r="O6" s="81">
        <v>4.1000000000000002E-2</v>
      </c>
      <c r="P6" s="81">
        <v>2.5000000000000001E-2</v>
      </c>
    </row>
    <row r="7" spans="1:16" ht="12.75" customHeight="1" x14ac:dyDescent="0.2">
      <c r="A7" s="47" t="s">
        <v>14</v>
      </c>
      <c r="B7" s="84">
        <f>B5+B6</f>
        <v>7.1500000000000008E-2</v>
      </c>
      <c r="C7" s="84">
        <f t="shared" ref="C7:P7" si="0">C5+C6</f>
        <v>7.3999999999999996E-2</v>
      </c>
      <c r="D7" s="84">
        <f t="shared" si="0"/>
        <v>7.5999999999999998E-2</v>
      </c>
      <c r="E7" s="84">
        <f t="shared" si="0"/>
        <v>8.2549546979911737E-2</v>
      </c>
      <c r="F7" s="84">
        <f t="shared" si="0"/>
        <v>8.4000000000000005E-2</v>
      </c>
      <c r="G7" s="84">
        <f t="shared" si="0"/>
        <v>8.2500000000000004E-2</v>
      </c>
      <c r="H7" s="84">
        <f t="shared" si="0"/>
        <v>8.5000000000000006E-2</v>
      </c>
      <c r="I7" s="84">
        <f t="shared" si="0"/>
        <v>8.6500000000000007E-2</v>
      </c>
      <c r="J7" s="84">
        <f t="shared" si="0"/>
        <v>8.8999999999999996E-2</v>
      </c>
      <c r="K7" s="84">
        <f t="shared" si="0"/>
        <v>8.7499999999999994E-2</v>
      </c>
      <c r="L7" s="84">
        <f t="shared" si="0"/>
        <v>8.4000000000000005E-2</v>
      </c>
      <c r="M7" s="84">
        <f t="shared" si="0"/>
        <v>8.3499999999999991E-2</v>
      </c>
      <c r="N7" s="84">
        <f t="shared" si="0"/>
        <v>8.4999999999999992E-2</v>
      </c>
      <c r="O7" s="84">
        <f t="shared" si="0"/>
        <v>9.0999999999999998E-2</v>
      </c>
      <c r="P7" s="84">
        <f t="shared" si="0"/>
        <v>9.2999999999999999E-2</v>
      </c>
    </row>
    <row r="8" spans="1:16" ht="12.75" customHeight="1" x14ac:dyDescent="0.2">
      <c r="A8" s="58" t="s">
        <v>33</v>
      </c>
      <c r="B8" s="82">
        <v>1000</v>
      </c>
      <c r="C8" s="85">
        <f>B8+C9</f>
        <v>1000</v>
      </c>
      <c r="D8" s="85">
        <f t="shared" ref="D8:P8" si="1">C8+D9</f>
        <v>1025</v>
      </c>
      <c r="E8" s="85">
        <f t="shared" si="1"/>
        <v>1025</v>
      </c>
      <c r="F8" s="85">
        <f t="shared" si="1"/>
        <v>1025</v>
      </c>
      <c r="G8" s="85">
        <f t="shared" si="1"/>
        <v>1025</v>
      </c>
      <c r="H8" s="85">
        <f t="shared" si="1"/>
        <v>1025</v>
      </c>
      <c r="I8" s="85">
        <f t="shared" si="1"/>
        <v>1025</v>
      </c>
      <c r="J8" s="85">
        <f t="shared" si="1"/>
        <v>1025</v>
      </c>
      <c r="K8" s="85">
        <f t="shared" si="1"/>
        <v>1025</v>
      </c>
      <c r="L8" s="85">
        <f t="shared" si="1"/>
        <v>1025</v>
      </c>
      <c r="M8" s="85">
        <f t="shared" si="1"/>
        <v>1025</v>
      </c>
      <c r="N8" s="85">
        <f t="shared" si="1"/>
        <v>1025</v>
      </c>
      <c r="O8" s="85">
        <f t="shared" si="1"/>
        <v>1025</v>
      </c>
      <c r="P8" s="85">
        <f t="shared" si="1"/>
        <v>1025</v>
      </c>
    </row>
    <row r="9" spans="1:16" ht="12.75" customHeight="1" x14ac:dyDescent="0.2">
      <c r="A9" s="59" t="s">
        <v>34</v>
      </c>
      <c r="B9" s="63"/>
      <c r="C9" s="83">
        <v>0</v>
      </c>
      <c r="D9" s="83">
        <v>25</v>
      </c>
      <c r="E9" s="83">
        <v>0</v>
      </c>
      <c r="F9" s="83">
        <v>0</v>
      </c>
      <c r="G9" s="83">
        <v>0</v>
      </c>
      <c r="H9" s="83">
        <v>0</v>
      </c>
      <c r="I9" s="83">
        <v>0</v>
      </c>
      <c r="J9" s="83">
        <v>0</v>
      </c>
      <c r="K9" s="83">
        <v>0</v>
      </c>
      <c r="L9" s="83">
        <v>0</v>
      </c>
      <c r="M9" s="83">
        <v>0</v>
      </c>
      <c r="N9" s="83">
        <v>0</v>
      </c>
      <c r="O9" s="83">
        <v>0</v>
      </c>
      <c r="P9" s="83">
        <v>0</v>
      </c>
    </row>
    <row r="10" spans="1:16" ht="12.75" customHeight="1" x14ac:dyDescent="0.2">
      <c r="A10" s="13"/>
      <c r="B10" s="20"/>
      <c r="C10" s="20"/>
      <c r="D10" s="20"/>
      <c r="E10" s="20"/>
      <c r="F10" s="20"/>
      <c r="G10" s="20"/>
      <c r="H10" s="20"/>
      <c r="I10" s="20"/>
      <c r="J10" s="20"/>
      <c r="K10" s="20"/>
      <c r="L10" s="20"/>
      <c r="M10" s="20"/>
      <c r="N10" s="20"/>
      <c r="O10" s="20"/>
      <c r="P10" s="20"/>
    </row>
    <row r="11" spans="1:16" ht="12.75" customHeight="1" thickBot="1" x14ac:dyDescent="0.25">
      <c r="A11" s="13"/>
      <c r="B11" s="2"/>
      <c r="C11" s="2"/>
      <c r="D11" s="2"/>
      <c r="E11" s="2"/>
      <c r="F11" s="2"/>
      <c r="G11" s="2"/>
      <c r="H11" s="2"/>
      <c r="I11" s="2"/>
      <c r="J11" s="2"/>
      <c r="K11" s="2"/>
      <c r="L11" s="2"/>
      <c r="M11" s="2"/>
      <c r="N11" s="2"/>
      <c r="O11" s="2"/>
      <c r="P11" s="2"/>
    </row>
    <row r="12" spans="1:16" s="18" customFormat="1" ht="12.75" customHeight="1" thickTop="1" thickBot="1" x14ac:dyDescent="0.25">
      <c r="A12" s="24" t="s">
        <v>4</v>
      </c>
      <c r="B12" s="25">
        <f t="shared" ref="B12:P12" si="2">SUMPRODUCT(B16:B25,B55:B64)+SUMPRODUCT(B29:B38,B55:B64)</f>
        <v>7.1500000000000008E-2</v>
      </c>
      <c r="C12" s="25">
        <f t="shared" si="2"/>
        <v>7.1750000000000008E-2</v>
      </c>
      <c r="D12" s="25">
        <f t="shared" si="2"/>
        <v>7.2292682926829277E-2</v>
      </c>
      <c r="E12" s="25">
        <f t="shared" si="2"/>
        <v>7.3370687510235288E-2</v>
      </c>
      <c r="F12" s="25">
        <f t="shared" si="2"/>
        <v>7.4590199705357241E-2</v>
      </c>
      <c r="G12" s="25">
        <f t="shared" si="2"/>
        <v>7.5663370437064573E-2</v>
      </c>
      <c r="H12" s="25">
        <f t="shared" si="2"/>
        <v>7.6980443607796281E-2</v>
      </c>
      <c r="I12" s="25">
        <f t="shared" si="2"/>
        <v>7.844385824194261E-2</v>
      </c>
      <c r="J12" s="25">
        <f t="shared" si="2"/>
        <v>8.0151175315113343E-2</v>
      </c>
      <c r="K12" s="25">
        <f t="shared" si="2"/>
        <v>8.1712150924869442E-2</v>
      </c>
      <c r="L12" s="25">
        <f t="shared" si="2"/>
        <v>8.2931663119991395E-2</v>
      </c>
      <c r="M12" s="25">
        <f t="shared" si="2"/>
        <v>8.3858492388284078E-2</v>
      </c>
      <c r="N12" s="25">
        <f t="shared" si="2"/>
        <v>8.4956053363893835E-2</v>
      </c>
      <c r="O12" s="25">
        <f t="shared" si="2"/>
        <v>8.5780487804878056E-2</v>
      </c>
      <c r="P12" s="26">
        <f t="shared" si="2"/>
        <v>8.6658536585365847E-2</v>
      </c>
    </row>
    <row r="13" spans="1:16" s="5" customFormat="1" ht="12.75" customHeight="1" thickTop="1" x14ac:dyDescent="0.2">
      <c r="B13" s="21"/>
      <c r="C13" s="21"/>
      <c r="D13" s="21"/>
      <c r="E13" s="21"/>
      <c r="F13" s="21"/>
      <c r="G13" s="21"/>
      <c r="H13" s="21"/>
      <c r="I13" s="21"/>
      <c r="J13" s="21"/>
      <c r="K13" s="21"/>
      <c r="L13" s="21"/>
      <c r="M13" s="21"/>
      <c r="N13" s="21"/>
      <c r="O13" s="21"/>
      <c r="P13" s="21"/>
    </row>
    <row r="14" spans="1:16" s="6" customFormat="1" x14ac:dyDescent="0.2">
      <c r="B14" s="42" t="s">
        <v>30</v>
      </c>
      <c r="C14" s="43"/>
      <c r="D14" s="43"/>
      <c r="E14" s="43"/>
      <c r="F14" s="10"/>
      <c r="G14" s="10"/>
      <c r="H14" s="10"/>
      <c r="I14" s="10"/>
      <c r="J14" s="10"/>
      <c r="K14" s="10"/>
      <c r="L14" s="10"/>
      <c r="M14" s="10"/>
      <c r="N14" s="10"/>
      <c r="O14" s="10"/>
      <c r="P14" s="10"/>
    </row>
    <row r="15" spans="1:16" s="4" customFormat="1" x14ac:dyDescent="0.2">
      <c r="A15" s="22" t="s">
        <v>41</v>
      </c>
      <c r="B15" s="23" t="str">
        <f>B4</f>
        <v>Reset period</v>
      </c>
      <c r="C15" s="23" t="str">
        <f>C4</f>
        <v>Year 1</v>
      </c>
      <c r="D15" s="23" t="str">
        <f t="shared" ref="D15:P15" si="3">D4</f>
        <v>Year 2</v>
      </c>
      <c r="E15" s="23" t="str">
        <f t="shared" si="3"/>
        <v>Year 3</v>
      </c>
      <c r="F15" s="23" t="str">
        <f t="shared" si="3"/>
        <v>Year 4</v>
      </c>
      <c r="G15" s="23" t="str">
        <f t="shared" si="3"/>
        <v>Year 5</v>
      </c>
      <c r="H15" s="23" t="str">
        <f t="shared" si="3"/>
        <v>Year 6</v>
      </c>
      <c r="I15" s="23" t="str">
        <f t="shared" si="3"/>
        <v>Year 7</v>
      </c>
      <c r="J15" s="23" t="str">
        <f t="shared" si="3"/>
        <v>Year 8</v>
      </c>
      <c r="K15" s="23" t="str">
        <f t="shared" si="3"/>
        <v>Year 9</v>
      </c>
      <c r="L15" s="23" t="str">
        <f t="shared" si="3"/>
        <v>Year 10</v>
      </c>
      <c r="M15" s="23" t="str">
        <f t="shared" si="3"/>
        <v>Year 11</v>
      </c>
      <c r="N15" s="23" t="str">
        <f t="shared" si="3"/>
        <v>Year 12</v>
      </c>
      <c r="O15" s="23" t="str">
        <f t="shared" si="3"/>
        <v>Year 13</v>
      </c>
      <c r="P15" s="23" t="str">
        <f t="shared" si="3"/>
        <v>Year 14</v>
      </c>
    </row>
    <row r="16" spans="1:16" ht="12.75" customHeight="1" x14ac:dyDescent="0.2">
      <c r="A16" s="93">
        <v>1</v>
      </c>
      <c r="B16" s="52">
        <f>$B$5</f>
        <v>3.0499999999999999E-2</v>
      </c>
      <c r="C16" s="33">
        <f>B17</f>
        <v>3.0499999999999999E-2</v>
      </c>
      <c r="D16" s="33">
        <f t="shared" ref="D16:P24" si="4">C17</f>
        <v>3.0499999999999999E-2</v>
      </c>
      <c r="E16" s="33">
        <f t="shared" si="4"/>
        <v>3.0499999999999999E-2</v>
      </c>
      <c r="F16" s="33">
        <f t="shared" si="4"/>
        <v>3.0499999999999999E-2</v>
      </c>
      <c r="G16" s="33">
        <f t="shared" si="4"/>
        <v>3.0499999999999999E-2</v>
      </c>
      <c r="H16" s="33">
        <f t="shared" si="4"/>
        <v>3.0499999999999999E-2</v>
      </c>
      <c r="I16" s="33">
        <f t="shared" si="4"/>
        <v>3.0499999999999999E-2</v>
      </c>
      <c r="J16" s="33">
        <f t="shared" si="4"/>
        <v>3.0499999999999999E-2</v>
      </c>
      <c r="K16" s="33">
        <f t="shared" si="4"/>
        <v>3.0499999999999999E-2</v>
      </c>
      <c r="L16" s="33">
        <f t="shared" si="4"/>
        <v>3.85E-2</v>
      </c>
      <c r="M16" s="89">
        <f t="shared" si="4"/>
        <v>4.3999999999999997E-2</v>
      </c>
      <c r="N16" s="33">
        <f t="shared" si="4"/>
        <v>4.4549546979911744E-2</v>
      </c>
      <c r="O16" s="33">
        <f t="shared" si="4"/>
        <v>4.9000000000000002E-2</v>
      </c>
      <c r="P16" s="33">
        <f t="shared" si="4"/>
        <v>4.9500000000000002E-2</v>
      </c>
    </row>
    <row r="17" spans="1:16" ht="12.75" customHeight="1" x14ac:dyDescent="0.2">
      <c r="A17" s="93">
        <v>2</v>
      </c>
      <c r="B17" s="52">
        <f t="shared" ref="B17:B25" si="5">$B$5</f>
        <v>3.0499999999999999E-2</v>
      </c>
      <c r="C17" s="33">
        <f t="shared" ref="C17:C23" si="6">B18</f>
        <v>3.0499999999999999E-2</v>
      </c>
      <c r="D17" s="33">
        <f t="shared" si="4"/>
        <v>3.0499999999999999E-2</v>
      </c>
      <c r="E17" s="33">
        <f t="shared" si="4"/>
        <v>3.0499999999999999E-2</v>
      </c>
      <c r="F17" s="33">
        <f t="shared" si="4"/>
        <v>3.0499999999999999E-2</v>
      </c>
      <c r="G17" s="33">
        <f t="shared" si="4"/>
        <v>3.0499999999999999E-2</v>
      </c>
      <c r="H17" s="33">
        <f t="shared" si="4"/>
        <v>3.0499999999999999E-2</v>
      </c>
      <c r="I17" s="33">
        <f t="shared" si="4"/>
        <v>3.0499999999999999E-2</v>
      </c>
      <c r="J17" s="33">
        <f t="shared" si="4"/>
        <v>3.0499999999999999E-2</v>
      </c>
      <c r="K17" s="33">
        <f t="shared" si="4"/>
        <v>3.85E-2</v>
      </c>
      <c r="L17" s="89">
        <f t="shared" si="4"/>
        <v>4.3999999999999997E-2</v>
      </c>
      <c r="M17" s="33">
        <f t="shared" si="4"/>
        <v>4.4549546979911744E-2</v>
      </c>
      <c r="N17" s="33">
        <f t="shared" si="4"/>
        <v>4.9000000000000002E-2</v>
      </c>
      <c r="O17" s="33">
        <f t="shared" si="4"/>
        <v>4.9500000000000002E-2</v>
      </c>
      <c r="P17" s="33">
        <f t="shared" si="4"/>
        <v>0.05</v>
      </c>
    </row>
    <row r="18" spans="1:16" x14ac:dyDescent="0.2">
      <c r="A18" s="93">
        <v>3</v>
      </c>
      <c r="B18" s="52">
        <f t="shared" si="5"/>
        <v>3.0499999999999999E-2</v>
      </c>
      <c r="C18" s="33">
        <f t="shared" si="6"/>
        <v>3.0499999999999999E-2</v>
      </c>
      <c r="D18" s="33">
        <f t="shared" si="4"/>
        <v>3.0499999999999999E-2</v>
      </c>
      <c r="E18" s="33">
        <f t="shared" si="4"/>
        <v>3.0499999999999999E-2</v>
      </c>
      <c r="F18" s="33">
        <f t="shared" si="4"/>
        <v>3.0499999999999999E-2</v>
      </c>
      <c r="G18" s="33">
        <f t="shared" si="4"/>
        <v>3.0499999999999999E-2</v>
      </c>
      <c r="H18" s="33">
        <f t="shared" si="4"/>
        <v>3.0499999999999999E-2</v>
      </c>
      <c r="I18" s="33">
        <f t="shared" si="4"/>
        <v>3.0499999999999999E-2</v>
      </c>
      <c r="J18" s="33">
        <f t="shared" si="4"/>
        <v>3.85E-2</v>
      </c>
      <c r="K18" s="89">
        <f t="shared" si="4"/>
        <v>4.3999999999999997E-2</v>
      </c>
      <c r="L18" s="33">
        <f t="shared" si="4"/>
        <v>4.4549546979911744E-2</v>
      </c>
      <c r="M18" s="33">
        <f t="shared" si="4"/>
        <v>4.9000000000000002E-2</v>
      </c>
      <c r="N18" s="33">
        <f t="shared" si="4"/>
        <v>4.9500000000000002E-2</v>
      </c>
      <c r="O18" s="33">
        <f t="shared" si="4"/>
        <v>0.05</v>
      </c>
      <c r="P18" s="33">
        <f t="shared" si="4"/>
        <v>5.8000000000000003E-2</v>
      </c>
    </row>
    <row r="19" spans="1:16" x14ac:dyDescent="0.2">
      <c r="A19" s="93">
        <v>4</v>
      </c>
      <c r="B19" s="52">
        <f t="shared" si="5"/>
        <v>3.0499999999999999E-2</v>
      </c>
      <c r="C19" s="33">
        <f t="shared" si="6"/>
        <v>3.0499999999999999E-2</v>
      </c>
      <c r="D19" s="33">
        <f t="shared" si="4"/>
        <v>3.0499999999999999E-2</v>
      </c>
      <c r="E19" s="33">
        <f t="shared" si="4"/>
        <v>3.0499999999999999E-2</v>
      </c>
      <c r="F19" s="33">
        <f t="shared" si="4"/>
        <v>3.0499999999999999E-2</v>
      </c>
      <c r="G19" s="33">
        <f t="shared" si="4"/>
        <v>3.0499999999999999E-2</v>
      </c>
      <c r="H19" s="33">
        <f t="shared" si="4"/>
        <v>3.0499999999999999E-2</v>
      </c>
      <c r="I19" s="33">
        <f t="shared" si="4"/>
        <v>3.85E-2</v>
      </c>
      <c r="J19" s="89">
        <f t="shared" si="4"/>
        <v>4.3999999999999997E-2</v>
      </c>
      <c r="K19" s="33">
        <f t="shared" si="4"/>
        <v>4.4549546979911744E-2</v>
      </c>
      <c r="L19" s="33">
        <f t="shared" si="4"/>
        <v>4.9000000000000002E-2</v>
      </c>
      <c r="M19" s="33">
        <f t="shared" si="4"/>
        <v>4.9500000000000002E-2</v>
      </c>
      <c r="N19" s="33">
        <f t="shared" si="4"/>
        <v>0.05</v>
      </c>
      <c r="O19" s="33">
        <f t="shared" si="4"/>
        <v>5.8000000000000003E-2</v>
      </c>
      <c r="P19" s="33">
        <f t="shared" si="4"/>
        <v>6.5000000000000002E-2</v>
      </c>
    </row>
    <row r="20" spans="1:16" x14ac:dyDescent="0.2">
      <c r="A20" s="93">
        <v>5</v>
      </c>
      <c r="B20" s="52">
        <f t="shared" si="5"/>
        <v>3.0499999999999999E-2</v>
      </c>
      <c r="C20" s="33">
        <f t="shared" si="6"/>
        <v>3.0499999999999999E-2</v>
      </c>
      <c r="D20" s="33">
        <f t="shared" si="4"/>
        <v>3.0499999999999999E-2</v>
      </c>
      <c r="E20" s="33">
        <f t="shared" si="4"/>
        <v>3.0499999999999999E-2</v>
      </c>
      <c r="F20" s="33">
        <f t="shared" si="4"/>
        <v>3.0499999999999999E-2</v>
      </c>
      <c r="G20" s="33">
        <f t="shared" si="4"/>
        <v>3.0499999999999999E-2</v>
      </c>
      <c r="H20" s="33">
        <f t="shared" si="4"/>
        <v>3.85E-2</v>
      </c>
      <c r="I20" s="89">
        <f t="shared" si="4"/>
        <v>4.3999999999999997E-2</v>
      </c>
      <c r="J20" s="33">
        <f t="shared" si="4"/>
        <v>4.4549546979911744E-2</v>
      </c>
      <c r="K20" s="33">
        <f t="shared" si="4"/>
        <v>4.9000000000000002E-2</v>
      </c>
      <c r="L20" s="33">
        <f t="shared" si="4"/>
        <v>4.9500000000000002E-2</v>
      </c>
      <c r="M20" s="33">
        <f t="shared" si="4"/>
        <v>0.05</v>
      </c>
      <c r="N20" s="33">
        <f t="shared" si="4"/>
        <v>5.8000000000000003E-2</v>
      </c>
      <c r="O20" s="33">
        <f t="shared" si="4"/>
        <v>6.5000000000000002E-2</v>
      </c>
      <c r="P20" s="33">
        <f t="shared" si="4"/>
        <v>5.5E-2</v>
      </c>
    </row>
    <row r="21" spans="1:16" x14ac:dyDescent="0.2">
      <c r="A21" s="93">
        <v>6</v>
      </c>
      <c r="B21" s="52">
        <f t="shared" si="5"/>
        <v>3.0499999999999999E-2</v>
      </c>
      <c r="C21" s="33">
        <f t="shared" si="6"/>
        <v>3.0499999999999999E-2</v>
      </c>
      <c r="D21" s="33">
        <f t="shared" si="4"/>
        <v>3.0499999999999999E-2</v>
      </c>
      <c r="E21" s="33">
        <f t="shared" si="4"/>
        <v>3.0499999999999999E-2</v>
      </c>
      <c r="F21" s="33">
        <f t="shared" si="4"/>
        <v>3.0499999999999999E-2</v>
      </c>
      <c r="G21" s="33">
        <f t="shared" si="4"/>
        <v>3.85E-2</v>
      </c>
      <c r="H21" s="89">
        <f t="shared" si="4"/>
        <v>4.3999999999999997E-2</v>
      </c>
      <c r="I21" s="33">
        <f t="shared" si="4"/>
        <v>4.4549546979911744E-2</v>
      </c>
      <c r="J21" s="33">
        <f t="shared" si="4"/>
        <v>4.9000000000000002E-2</v>
      </c>
      <c r="K21" s="33">
        <f t="shared" si="4"/>
        <v>4.9500000000000002E-2</v>
      </c>
      <c r="L21" s="33">
        <f t="shared" si="4"/>
        <v>0.05</v>
      </c>
      <c r="M21" s="33">
        <f t="shared" si="4"/>
        <v>5.8000000000000003E-2</v>
      </c>
      <c r="N21" s="33">
        <f t="shared" si="4"/>
        <v>6.5000000000000002E-2</v>
      </c>
      <c r="O21" s="33">
        <f t="shared" si="4"/>
        <v>5.5E-2</v>
      </c>
      <c r="P21" s="33">
        <f t="shared" si="4"/>
        <v>4.9000000000000002E-2</v>
      </c>
    </row>
    <row r="22" spans="1:16" x14ac:dyDescent="0.2">
      <c r="A22" s="93">
        <v>7</v>
      </c>
      <c r="B22" s="52">
        <f t="shared" si="5"/>
        <v>3.0499999999999999E-2</v>
      </c>
      <c r="C22" s="33">
        <f t="shared" si="6"/>
        <v>3.0499999999999999E-2</v>
      </c>
      <c r="D22" s="33">
        <f t="shared" si="4"/>
        <v>3.0499999999999999E-2</v>
      </c>
      <c r="E22" s="33">
        <f t="shared" si="4"/>
        <v>3.0499999999999999E-2</v>
      </c>
      <c r="F22" s="33">
        <f t="shared" si="4"/>
        <v>3.85E-2</v>
      </c>
      <c r="G22" s="89">
        <f t="shared" si="4"/>
        <v>4.3999999999999997E-2</v>
      </c>
      <c r="H22" s="33">
        <f t="shared" si="4"/>
        <v>4.4549546979911744E-2</v>
      </c>
      <c r="I22" s="33">
        <f t="shared" si="4"/>
        <v>4.9000000000000002E-2</v>
      </c>
      <c r="J22" s="33">
        <f t="shared" si="4"/>
        <v>4.9500000000000002E-2</v>
      </c>
      <c r="K22" s="33">
        <f t="shared" si="4"/>
        <v>0.05</v>
      </c>
      <c r="L22" s="33">
        <f t="shared" si="4"/>
        <v>5.8000000000000003E-2</v>
      </c>
      <c r="M22" s="33">
        <f t="shared" si="4"/>
        <v>6.5000000000000002E-2</v>
      </c>
      <c r="N22" s="33">
        <f t="shared" si="4"/>
        <v>5.5E-2</v>
      </c>
      <c r="O22" s="33">
        <f t="shared" si="4"/>
        <v>4.9000000000000002E-2</v>
      </c>
      <c r="P22" s="33">
        <f t="shared" si="4"/>
        <v>4.5999999999999999E-2</v>
      </c>
    </row>
    <row r="23" spans="1:16" x14ac:dyDescent="0.2">
      <c r="A23" s="93">
        <v>8</v>
      </c>
      <c r="B23" s="52">
        <f t="shared" si="5"/>
        <v>3.0499999999999999E-2</v>
      </c>
      <c r="C23" s="33">
        <f t="shared" si="6"/>
        <v>3.0499999999999999E-2</v>
      </c>
      <c r="D23" s="33">
        <f t="shared" si="4"/>
        <v>3.0499999999999999E-2</v>
      </c>
      <c r="E23" s="33">
        <f t="shared" si="4"/>
        <v>3.85E-2</v>
      </c>
      <c r="F23" s="89">
        <f t="shared" si="4"/>
        <v>4.3999999999999997E-2</v>
      </c>
      <c r="G23" s="33">
        <f t="shared" si="4"/>
        <v>4.4549546979911744E-2</v>
      </c>
      <c r="H23" s="33">
        <f t="shared" si="4"/>
        <v>4.9000000000000002E-2</v>
      </c>
      <c r="I23" s="33">
        <f t="shared" si="4"/>
        <v>4.9500000000000002E-2</v>
      </c>
      <c r="J23" s="33">
        <f t="shared" si="4"/>
        <v>0.05</v>
      </c>
      <c r="K23" s="33">
        <f t="shared" si="4"/>
        <v>5.8000000000000003E-2</v>
      </c>
      <c r="L23" s="33">
        <f t="shared" si="4"/>
        <v>6.5000000000000002E-2</v>
      </c>
      <c r="M23" s="33">
        <f t="shared" si="4"/>
        <v>5.5E-2</v>
      </c>
      <c r="N23" s="33">
        <f t="shared" si="4"/>
        <v>4.9000000000000002E-2</v>
      </c>
      <c r="O23" s="33">
        <f t="shared" si="4"/>
        <v>4.5999999999999999E-2</v>
      </c>
      <c r="P23" s="89">
        <f t="shared" si="4"/>
        <v>4.4999999999999998E-2</v>
      </c>
    </row>
    <row r="24" spans="1:16" x14ac:dyDescent="0.2">
      <c r="A24" s="93">
        <v>9</v>
      </c>
      <c r="B24" s="52">
        <f t="shared" si="5"/>
        <v>3.0499999999999999E-2</v>
      </c>
      <c r="C24" s="33">
        <f>B25</f>
        <v>3.0499999999999999E-2</v>
      </c>
      <c r="D24" s="33">
        <f t="shared" si="4"/>
        <v>3.85E-2</v>
      </c>
      <c r="E24" s="89">
        <f t="shared" si="4"/>
        <v>4.3999999999999997E-2</v>
      </c>
      <c r="F24" s="33">
        <f t="shared" si="4"/>
        <v>4.4549546979911744E-2</v>
      </c>
      <c r="G24" s="33">
        <f t="shared" si="4"/>
        <v>4.9000000000000002E-2</v>
      </c>
      <c r="H24" s="33">
        <f t="shared" si="4"/>
        <v>4.9500000000000002E-2</v>
      </c>
      <c r="I24" s="33">
        <f t="shared" si="4"/>
        <v>0.05</v>
      </c>
      <c r="J24" s="33">
        <f t="shared" si="4"/>
        <v>5.8000000000000003E-2</v>
      </c>
      <c r="K24" s="33">
        <f t="shared" si="4"/>
        <v>6.5000000000000002E-2</v>
      </c>
      <c r="L24" s="33">
        <f t="shared" si="4"/>
        <v>5.5E-2</v>
      </c>
      <c r="M24" s="33">
        <f t="shared" si="4"/>
        <v>4.9000000000000002E-2</v>
      </c>
      <c r="N24" s="33">
        <f t="shared" si="4"/>
        <v>4.5999999999999999E-2</v>
      </c>
      <c r="O24" s="89">
        <f t="shared" si="4"/>
        <v>4.4999999999999998E-2</v>
      </c>
      <c r="P24" s="33">
        <f t="shared" si="4"/>
        <v>0.05</v>
      </c>
    </row>
    <row r="25" spans="1:16" s="18" customFormat="1" x14ac:dyDescent="0.2">
      <c r="A25" s="94">
        <v>10</v>
      </c>
      <c r="B25" s="49">
        <f t="shared" si="5"/>
        <v>3.0499999999999999E-2</v>
      </c>
      <c r="C25" s="53">
        <f t="shared" ref="C25:P25" si="7">C5</f>
        <v>3.85E-2</v>
      </c>
      <c r="D25" s="88">
        <f t="shared" si="7"/>
        <v>4.3999999999999997E-2</v>
      </c>
      <c r="E25" s="53">
        <f t="shared" si="7"/>
        <v>4.4549546979911744E-2</v>
      </c>
      <c r="F25" s="53">
        <f t="shared" si="7"/>
        <v>4.9000000000000002E-2</v>
      </c>
      <c r="G25" s="53">
        <f t="shared" si="7"/>
        <v>4.9500000000000002E-2</v>
      </c>
      <c r="H25" s="53">
        <f t="shared" si="7"/>
        <v>0.05</v>
      </c>
      <c r="I25" s="53">
        <f t="shared" si="7"/>
        <v>5.8000000000000003E-2</v>
      </c>
      <c r="J25" s="53">
        <f t="shared" si="7"/>
        <v>6.5000000000000002E-2</v>
      </c>
      <c r="K25" s="53">
        <f t="shared" si="7"/>
        <v>5.5E-2</v>
      </c>
      <c r="L25" s="53">
        <f t="shared" si="7"/>
        <v>4.9000000000000002E-2</v>
      </c>
      <c r="M25" s="53">
        <f t="shared" si="7"/>
        <v>4.5999999999999999E-2</v>
      </c>
      <c r="N25" s="88">
        <f t="shared" si="7"/>
        <v>4.4999999999999998E-2</v>
      </c>
      <c r="O25" s="53">
        <f t="shared" si="7"/>
        <v>0.05</v>
      </c>
      <c r="P25" s="53">
        <f t="shared" si="7"/>
        <v>6.8000000000000005E-2</v>
      </c>
    </row>
    <row r="26" spans="1:16" x14ac:dyDescent="0.2">
      <c r="A26" s="12"/>
      <c r="B26" s="2"/>
      <c r="C26" s="3"/>
      <c r="D26" s="3"/>
      <c r="E26" s="3"/>
      <c r="F26" s="3"/>
      <c r="G26" s="3"/>
      <c r="H26" s="3"/>
      <c r="I26" s="3"/>
      <c r="J26" s="3"/>
      <c r="K26" s="3"/>
      <c r="L26" s="3"/>
      <c r="M26" s="3"/>
      <c r="N26" s="3"/>
      <c r="O26" s="3"/>
      <c r="P26" s="3"/>
    </row>
    <row r="27" spans="1:16" x14ac:dyDescent="0.2">
      <c r="A27" s="6"/>
      <c r="B27" s="42" t="s">
        <v>31</v>
      </c>
      <c r="C27" s="43"/>
      <c r="D27" s="43"/>
      <c r="E27" s="43"/>
      <c r="F27" s="10"/>
      <c r="G27" s="10"/>
      <c r="H27" s="10"/>
      <c r="I27" s="10"/>
      <c r="J27" s="10"/>
      <c r="K27" s="10"/>
      <c r="L27" s="10"/>
      <c r="M27" s="10"/>
      <c r="N27" s="10"/>
      <c r="O27" s="10"/>
      <c r="P27" s="10"/>
    </row>
    <row r="28" spans="1:16" x14ac:dyDescent="0.2">
      <c r="A28" s="22" t="str">
        <f>A15</f>
        <v>Annual data point</v>
      </c>
      <c r="B28" s="23" t="str">
        <f>B15</f>
        <v>Reset period</v>
      </c>
      <c r="C28" s="23" t="str">
        <f>C15</f>
        <v>Year 1</v>
      </c>
      <c r="D28" s="23" t="str">
        <f t="shared" ref="D28:P28" si="8">D15</f>
        <v>Year 2</v>
      </c>
      <c r="E28" s="23" t="str">
        <f t="shared" si="8"/>
        <v>Year 3</v>
      </c>
      <c r="F28" s="23" t="str">
        <f t="shared" si="8"/>
        <v>Year 4</v>
      </c>
      <c r="G28" s="23" t="str">
        <f t="shared" si="8"/>
        <v>Year 5</v>
      </c>
      <c r="H28" s="23" t="str">
        <f t="shared" si="8"/>
        <v>Year 6</v>
      </c>
      <c r="I28" s="23" t="str">
        <f t="shared" si="8"/>
        <v>Year 7</v>
      </c>
      <c r="J28" s="23" t="str">
        <f t="shared" si="8"/>
        <v>Year 8</v>
      </c>
      <c r="K28" s="23" t="str">
        <f t="shared" si="8"/>
        <v>Year 9</v>
      </c>
      <c r="L28" s="23" t="str">
        <f t="shared" si="8"/>
        <v>Year 10</v>
      </c>
      <c r="M28" s="23" t="str">
        <f t="shared" si="8"/>
        <v>Year 11</v>
      </c>
      <c r="N28" s="23" t="str">
        <f t="shared" si="8"/>
        <v>Year 12</v>
      </c>
      <c r="O28" s="23" t="str">
        <f t="shared" si="8"/>
        <v>Year 13</v>
      </c>
      <c r="P28" s="23" t="str">
        <f t="shared" si="8"/>
        <v>Year 14</v>
      </c>
    </row>
    <row r="29" spans="1:16" x14ac:dyDescent="0.2">
      <c r="A29" s="93">
        <v>1</v>
      </c>
      <c r="B29" s="52">
        <f>$B$6</f>
        <v>4.1000000000000002E-2</v>
      </c>
      <c r="C29" s="33">
        <f>B30</f>
        <v>4.1000000000000002E-2</v>
      </c>
      <c r="D29" s="33">
        <f t="shared" ref="D29:D37" si="9">C30</f>
        <v>4.1000000000000002E-2</v>
      </c>
      <c r="E29" s="33">
        <f t="shared" ref="E29:E37" si="10">D30</f>
        <v>4.1000000000000002E-2</v>
      </c>
      <c r="F29" s="33">
        <f t="shared" ref="F29:F37" si="11">E30</f>
        <v>4.1000000000000002E-2</v>
      </c>
      <c r="G29" s="33">
        <f t="shared" ref="G29:G37" si="12">F30</f>
        <v>4.1000000000000002E-2</v>
      </c>
      <c r="H29" s="33">
        <f t="shared" ref="H29:H37" si="13">G30</f>
        <v>4.1000000000000002E-2</v>
      </c>
      <c r="I29" s="33">
        <f t="shared" ref="I29:I37" si="14">H30</f>
        <v>4.1000000000000002E-2</v>
      </c>
      <c r="J29" s="33">
        <f t="shared" ref="J29:J37" si="15">I30</f>
        <v>4.1000000000000002E-2</v>
      </c>
      <c r="K29" s="33">
        <f t="shared" ref="K29:K37" si="16">J30</f>
        <v>4.1000000000000002E-2</v>
      </c>
      <c r="L29" s="33">
        <f t="shared" ref="L29:L37" si="17">K30</f>
        <v>3.5499999999999997E-2</v>
      </c>
      <c r="M29" s="89">
        <f t="shared" ref="M29:M37" si="18">L30</f>
        <v>3.2000000000000001E-2</v>
      </c>
      <c r="N29" s="33">
        <f t="shared" ref="N29:N37" si="19">M30</f>
        <v>3.7999999999999999E-2</v>
      </c>
      <c r="O29" s="33">
        <f t="shared" ref="O29:O37" si="20">N30</f>
        <v>3.5000000000000003E-2</v>
      </c>
      <c r="P29" s="33">
        <f t="shared" ref="P29:P37" si="21">O30</f>
        <v>3.3000000000000002E-2</v>
      </c>
    </row>
    <row r="30" spans="1:16" x14ac:dyDescent="0.2">
      <c r="A30" s="93">
        <v>2</v>
      </c>
      <c r="B30" s="52">
        <f t="shared" ref="B30:B38" si="22">$B$6</f>
        <v>4.1000000000000002E-2</v>
      </c>
      <c r="C30" s="33">
        <f t="shared" ref="C30:C36" si="23">B31</f>
        <v>4.1000000000000002E-2</v>
      </c>
      <c r="D30" s="33">
        <f t="shared" si="9"/>
        <v>4.1000000000000002E-2</v>
      </c>
      <c r="E30" s="33">
        <f t="shared" si="10"/>
        <v>4.1000000000000002E-2</v>
      </c>
      <c r="F30" s="33">
        <f t="shared" si="11"/>
        <v>4.1000000000000002E-2</v>
      </c>
      <c r="G30" s="33">
        <f t="shared" si="12"/>
        <v>4.1000000000000002E-2</v>
      </c>
      <c r="H30" s="33">
        <f t="shared" si="13"/>
        <v>4.1000000000000002E-2</v>
      </c>
      <c r="I30" s="33">
        <f t="shared" si="14"/>
        <v>4.1000000000000002E-2</v>
      </c>
      <c r="J30" s="33">
        <f t="shared" si="15"/>
        <v>4.1000000000000002E-2</v>
      </c>
      <c r="K30" s="33">
        <f t="shared" si="16"/>
        <v>3.5499999999999997E-2</v>
      </c>
      <c r="L30" s="89">
        <f t="shared" si="17"/>
        <v>3.2000000000000001E-2</v>
      </c>
      <c r="M30" s="33">
        <f t="shared" si="18"/>
        <v>3.7999999999999999E-2</v>
      </c>
      <c r="N30" s="33">
        <f t="shared" si="19"/>
        <v>3.5000000000000003E-2</v>
      </c>
      <c r="O30" s="33">
        <f t="shared" si="20"/>
        <v>3.3000000000000002E-2</v>
      </c>
      <c r="P30" s="33">
        <f t="shared" si="21"/>
        <v>3.5000000000000003E-2</v>
      </c>
    </row>
    <row r="31" spans="1:16" x14ac:dyDescent="0.2">
      <c r="A31" s="93">
        <v>3</v>
      </c>
      <c r="B31" s="52">
        <f t="shared" si="22"/>
        <v>4.1000000000000002E-2</v>
      </c>
      <c r="C31" s="33">
        <f t="shared" si="23"/>
        <v>4.1000000000000002E-2</v>
      </c>
      <c r="D31" s="33">
        <f t="shared" si="9"/>
        <v>4.1000000000000002E-2</v>
      </c>
      <c r="E31" s="33">
        <f t="shared" si="10"/>
        <v>4.1000000000000002E-2</v>
      </c>
      <c r="F31" s="33">
        <f t="shared" si="11"/>
        <v>4.1000000000000002E-2</v>
      </c>
      <c r="G31" s="33">
        <f t="shared" si="12"/>
        <v>4.1000000000000002E-2</v>
      </c>
      <c r="H31" s="33">
        <f t="shared" si="13"/>
        <v>4.1000000000000002E-2</v>
      </c>
      <c r="I31" s="33">
        <f t="shared" si="14"/>
        <v>4.1000000000000002E-2</v>
      </c>
      <c r="J31" s="33">
        <f t="shared" si="15"/>
        <v>3.5499999999999997E-2</v>
      </c>
      <c r="K31" s="89">
        <f t="shared" si="16"/>
        <v>3.2000000000000001E-2</v>
      </c>
      <c r="L31" s="33">
        <f t="shared" si="17"/>
        <v>3.7999999999999999E-2</v>
      </c>
      <c r="M31" s="33">
        <f t="shared" si="18"/>
        <v>3.5000000000000003E-2</v>
      </c>
      <c r="N31" s="33">
        <f t="shared" si="19"/>
        <v>3.3000000000000002E-2</v>
      </c>
      <c r="O31" s="33">
        <f t="shared" si="20"/>
        <v>3.5000000000000003E-2</v>
      </c>
      <c r="P31" s="33">
        <f t="shared" si="21"/>
        <v>2.8500000000000001E-2</v>
      </c>
    </row>
    <row r="32" spans="1:16" x14ac:dyDescent="0.2">
      <c r="A32" s="93">
        <v>4</v>
      </c>
      <c r="B32" s="52">
        <f t="shared" si="22"/>
        <v>4.1000000000000002E-2</v>
      </c>
      <c r="C32" s="33">
        <f t="shared" si="23"/>
        <v>4.1000000000000002E-2</v>
      </c>
      <c r="D32" s="33">
        <f t="shared" si="9"/>
        <v>4.1000000000000002E-2</v>
      </c>
      <c r="E32" s="33">
        <f t="shared" si="10"/>
        <v>4.1000000000000002E-2</v>
      </c>
      <c r="F32" s="33">
        <f t="shared" si="11"/>
        <v>4.1000000000000002E-2</v>
      </c>
      <c r="G32" s="33">
        <f t="shared" si="12"/>
        <v>4.1000000000000002E-2</v>
      </c>
      <c r="H32" s="33">
        <f t="shared" si="13"/>
        <v>4.1000000000000002E-2</v>
      </c>
      <c r="I32" s="33">
        <f t="shared" si="14"/>
        <v>3.5499999999999997E-2</v>
      </c>
      <c r="J32" s="89">
        <f t="shared" si="15"/>
        <v>3.2000000000000001E-2</v>
      </c>
      <c r="K32" s="33">
        <f t="shared" si="16"/>
        <v>3.7999999999999999E-2</v>
      </c>
      <c r="L32" s="33">
        <f t="shared" si="17"/>
        <v>3.5000000000000003E-2</v>
      </c>
      <c r="M32" s="33">
        <f t="shared" si="18"/>
        <v>3.3000000000000002E-2</v>
      </c>
      <c r="N32" s="33">
        <f t="shared" si="19"/>
        <v>3.5000000000000003E-2</v>
      </c>
      <c r="O32" s="33">
        <f t="shared" si="20"/>
        <v>2.8500000000000001E-2</v>
      </c>
      <c r="P32" s="33">
        <f t="shared" si="21"/>
        <v>2.4E-2</v>
      </c>
    </row>
    <row r="33" spans="1:16" x14ac:dyDescent="0.2">
      <c r="A33" s="93">
        <v>5</v>
      </c>
      <c r="B33" s="52">
        <f t="shared" si="22"/>
        <v>4.1000000000000002E-2</v>
      </c>
      <c r="C33" s="33">
        <f t="shared" si="23"/>
        <v>4.1000000000000002E-2</v>
      </c>
      <c r="D33" s="33">
        <f t="shared" si="9"/>
        <v>4.1000000000000002E-2</v>
      </c>
      <c r="E33" s="33">
        <f t="shared" si="10"/>
        <v>4.1000000000000002E-2</v>
      </c>
      <c r="F33" s="33">
        <f t="shared" si="11"/>
        <v>4.1000000000000002E-2</v>
      </c>
      <c r="G33" s="33">
        <f t="shared" si="12"/>
        <v>4.1000000000000002E-2</v>
      </c>
      <c r="H33" s="33">
        <f t="shared" si="13"/>
        <v>3.5499999999999997E-2</v>
      </c>
      <c r="I33" s="89">
        <f t="shared" si="14"/>
        <v>3.2000000000000001E-2</v>
      </c>
      <c r="J33" s="33">
        <f t="shared" si="15"/>
        <v>3.7999999999999999E-2</v>
      </c>
      <c r="K33" s="33">
        <f t="shared" si="16"/>
        <v>3.5000000000000003E-2</v>
      </c>
      <c r="L33" s="33">
        <f t="shared" si="17"/>
        <v>3.3000000000000002E-2</v>
      </c>
      <c r="M33" s="33">
        <f t="shared" si="18"/>
        <v>3.5000000000000003E-2</v>
      </c>
      <c r="N33" s="33">
        <f t="shared" si="19"/>
        <v>2.8500000000000001E-2</v>
      </c>
      <c r="O33" s="33">
        <f t="shared" si="20"/>
        <v>2.4E-2</v>
      </c>
      <c r="P33" s="33">
        <f t="shared" si="21"/>
        <v>3.2500000000000001E-2</v>
      </c>
    </row>
    <row r="34" spans="1:16" x14ac:dyDescent="0.2">
      <c r="A34" s="93">
        <v>6</v>
      </c>
      <c r="B34" s="52">
        <f t="shared" si="22"/>
        <v>4.1000000000000002E-2</v>
      </c>
      <c r="C34" s="33">
        <f t="shared" si="23"/>
        <v>4.1000000000000002E-2</v>
      </c>
      <c r="D34" s="33">
        <f t="shared" si="9"/>
        <v>4.1000000000000002E-2</v>
      </c>
      <c r="E34" s="33">
        <f t="shared" si="10"/>
        <v>4.1000000000000002E-2</v>
      </c>
      <c r="F34" s="33">
        <f t="shared" si="11"/>
        <v>4.1000000000000002E-2</v>
      </c>
      <c r="G34" s="33">
        <f t="shared" si="12"/>
        <v>3.5499999999999997E-2</v>
      </c>
      <c r="H34" s="89">
        <f t="shared" si="13"/>
        <v>3.2000000000000001E-2</v>
      </c>
      <c r="I34" s="33">
        <f t="shared" si="14"/>
        <v>3.7999999999999999E-2</v>
      </c>
      <c r="J34" s="33">
        <f t="shared" si="15"/>
        <v>3.5000000000000003E-2</v>
      </c>
      <c r="K34" s="33">
        <f t="shared" si="16"/>
        <v>3.3000000000000002E-2</v>
      </c>
      <c r="L34" s="33">
        <f t="shared" si="17"/>
        <v>3.5000000000000003E-2</v>
      </c>
      <c r="M34" s="33">
        <f t="shared" si="18"/>
        <v>2.8500000000000001E-2</v>
      </c>
      <c r="N34" s="33">
        <f t="shared" si="19"/>
        <v>2.4E-2</v>
      </c>
      <c r="O34" s="33">
        <f t="shared" si="20"/>
        <v>3.2500000000000001E-2</v>
      </c>
      <c r="P34" s="33">
        <f t="shared" si="21"/>
        <v>3.5000000000000003E-2</v>
      </c>
    </row>
    <row r="35" spans="1:16" x14ac:dyDescent="0.2">
      <c r="A35" s="93">
        <v>7</v>
      </c>
      <c r="B35" s="52">
        <f t="shared" si="22"/>
        <v>4.1000000000000002E-2</v>
      </c>
      <c r="C35" s="33">
        <f t="shared" si="23"/>
        <v>4.1000000000000002E-2</v>
      </c>
      <c r="D35" s="33">
        <f t="shared" si="9"/>
        <v>4.1000000000000002E-2</v>
      </c>
      <c r="E35" s="33">
        <f t="shared" si="10"/>
        <v>4.1000000000000002E-2</v>
      </c>
      <c r="F35" s="33">
        <f t="shared" si="11"/>
        <v>3.5499999999999997E-2</v>
      </c>
      <c r="G35" s="89">
        <f t="shared" si="12"/>
        <v>3.2000000000000001E-2</v>
      </c>
      <c r="H35" s="33">
        <f t="shared" si="13"/>
        <v>3.7999999999999999E-2</v>
      </c>
      <c r="I35" s="33">
        <f t="shared" si="14"/>
        <v>3.5000000000000003E-2</v>
      </c>
      <c r="J35" s="33">
        <f t="shared" si="15"/>
        <v>3.3000000000000002E-2</v>
      </c>
      <c r="K35" s="33">
        <f t="shared" si="16"/>
        <v>3.5000000000000003E-2</v>
      </c>
      <c r="L35" s="33">
        <f t="shared" si="17"/>
        <v>2.8500000000000001E-2</v>
      </c>
      <c r="M35" s="33">
        <f t="shared" si="18"/>
        <v>2.4E-2</v>
      </c>
      <c r="N35" s="33">
        <f t="shared" si="19"/>
        <v>3.2500000000000001E-2</v>
      </c>
      <c r="O35" s="33">
        <f t="shared" si="20"/>
        <v>3.5000000000000003E-2</v>
      </c>
      <c r="P35" s="33">
        <f t="shared" si="21"/>
        <v>3.7499999999999999E-2</v>
      </c>
    </row>
    <row r="36" spans="1:16" x14ac:dyDescent="0.2">
      <c r="A36" s="93">
        <v>8</v>
      </c>
      <c r="B36" s="52">
        <f t="shared" si="22"/>
        <v>4.1000000000000002E-2</v>
      </c>
      <c r="C36" s="33">
        <f t="shared" si="23"/>
        <v>4.1000000000000002E-2</v>
      </c>
      <c r="D36" s="33">
        <f t="shared" si="9"/>
        <v>4.1000000000000002E-2</v>
      </c>
      <c r="E36" s="33">
        <f t="shared" si="10"/>
        <v>3.5499999999999997E-2</v>
      </c>
      <c r="F36" s="89">
        <f t="shared" si="11"/>
        <v>3.2000000000000001E-2</v>
      </c>
      <c r="G36" s="33">
        <f t="shared" si="12"/>
        <v>3.7999999999999999E-2</v>
      </c>
      <c r="H36" s="33">
        <f t="shared" si="13"/>
        <v>3.5000000000000003E-2</v>
      </c>
      <c r="I36" s="33">
        <f t="shared" si="14"/>
        <v>3.3000000000000002E-2</v>
      </c>
      <c r="J36" s="33">
        <f t="shared" si="15"/>
        <v>3.5000000000000003E-2</v>
      </c>
      <c r="K36" s="33">
        <f t="shared" si="16"/>
        <v>2.8500000000000001E-2</v>
      </c>
      <c r="L36" s="33">
        <f t="shared" si="17"/>
        <v>2.4E-2</v>
      </c>
      <c r="M36" s="33">
        <f t="shared" si="18"/>
        <v>3.2500000000000001E-2</v>
      </c>
      <c r="N36" s="33">
        <f t="shared" si="19"/>
        <v>3.5000000000000003E-2</v>
      </c>
      <c r="O36" s="33">
        <f t="shared" si="20"/>
        <v>3.7499999999999999E-2</v>
      </c>
      <c r="P36" s="89">
        <f t="shared" si="21"/>
        <v>0.04</v>
      </c>
    </row>
    <row r="37" spans="1:16" x14ac:dyDescent="0.2">
      <c r="A37" s="93">
        <v>9</v>
      </c>
      <c r="B37" s="52">
        <f t="shared" si="22"/>
        <v>4.1000000000000002E-2</v>
      </c>
      <c r="C37" s="33">
        <f>B38</f>
        <v>4.1000000000000002E-2</v>
      </c>
      <c r="D37" s="33">
        <f t="shared" si="9"/>
        <v>3.5499999999999997E-2</v>
      </c>
      <c r="E37" s="89">
        <f t="shared" si="10"/>
        <v>3.2000000000000001E-2</v>
      </c>
      <c r="F37" s="33">
        <f t="shared" si="11"/>
        <v>3.7999999999999999E-2</v>
      </c>
      <c r="G37" s="33">
        <f t="shared" si="12"/>
        <v>3.5000000000000003E-2</v>
      </c>
      <c r="H37" s="33">
        <f t="shared" si="13"/>
        <v>3.3000000000000002E-2</v>
      </c>
      <c r="I37" s="33">
        <f t="shared" si="14"/>
        <v>3.5000000000000003E-2</v>
      </c>
      <c r="J37" s="33">
        <f t="shared" si="15"/>
        <v>2.8500000000000001E-2</v>
      </c>
      <c r="K37" s="33">
        <f t="shared" si="16"/>
        <v>2.4E-2</v>
      </c>
      <c r="L37" s="33">
        <f t="shared" si="17"/>
        <v>3.2500000000000001E-2</v>
      </c>
      <c r="M37" s="33">
        <f t="shared" si="18"/>
        <v>3.5000000000000003E-2</v>
      </c>
      <c r="N37" s="33">
        <f t="shared" si="19"/>
        <v>3.7499999999999999E-2</v>
      </c>
      <c r="O37" s="89">
        <f t="shared" si="20"/>
        <v>0.04</v>
      </c>
      <c r="P37" s="33">
        <f t="shared" si="21"/>
        <v>4.1000000000000002E-2</v>
      </c>
    </row>
    <row r="38" spans="1:16" s="39" customFormat="1" x14ac:dyDescent="0.2">
      <c r="A38" s="94">
        <v>10</v>
      </c>
      <c r="B38" s="49">
        <f t="shared" si="22"/>
        <v>4.1000000000000002E-2</v>
      </c>
      <c r="C38" s="53">
        <f t="shared" ref="C38:P38" si="24">C6</f>
        <v>3.5499999999999997E-2</v>
      </c>
      <c r="D38" s="88">
        <f t="shared" si="24"/>
        <v>3.2000000000000001E-2</v>
      </c>
      <c r="E38" s="53">
        <f t="shared" si="24"/>
        <v>3.7999999999999999E-2</v>
      </c>
      <c r="F38" s="53">
        <f t="shared" si="24"/>
        <v>3.5000000000000003E-2</v>
      </c>
      <c r="G38" s="53">
        <f t="shared" si="24"/>
        <v>3.3000000000000002E-2</v>
      </c>
      <c r="H38" s="53">
        <f t="shared" si="24"/>
        <v>3.5000000000000003E-2</v>
      </c>
      <c r="I38" s="53">
        <f t="shared" si="24"/>
        <v>2.8500000000000001E-2</v>
      </c>
      <c r="J38" s="53">
        <f t="shared" si="24"/>
        <v>2.4E-2</v>
      </c>
      <c r="K38" s="53">
        <f t="shared" si="24"/>
        <v>3.2500000000000001E-2</v>
      </c>
      <c r="L38" s="53">
        <f t="shared" si="24"/>
        <v>3.5000000000000003E-2</v>
      </c>
      <c r="M38" s="53">
        <f t="shared" si="24"/>
        <v>3.7499999999999999E-2</v>
      </c>
      <c r="N38" s="88">
        <f t="shared" si="24"/>
        <v>0.04</v>
      </c>
      <c r="O38" s="53">
        <f t="shared" si="24"/>
        <v>4.1000000000000002E-2</v>
      </c>
      <c r="P38" s="53">
        <f t="shared" si="24"/>
        <v>2.5000000000000001E-2</v>
      </c>
    </row>
    <row r="39" spans="1:16" x14ac:dyDescent="0.2">
      <c r="A39" s="12"/>
      <c r="B39" s="2"/>
      <c r="C39" s="3"/>
      <c r="D39" s="3"/>
      <c r="E39" s="3"/>
      <c r="F39" s="3"/>
      <c r="G39" s="3"/>
      <c r="H39" s="3"/>
      <c r="I39" s="3"/>
      <c r="J39" s="3"/>
      <c r="K39" s="3"/>
      <c r="L39" s="3"/>
      <c r="M39" s="3"/>
      <c r="N39" s="3"/>
      <c r="O39" s="3"/>
      <c r="P39" s="3"/>
    </row>
    <row r="40" spans="1:16" s="6" customFormat="1" x14ac:dyDescent="0.2">
      <c r="B40" s="44" t="s">
        <v>32</v>
      </c>
      <c r="C40" s="13"/>
    </row>
    <row r="41" spans="1:16" s="4" customFormat="1" x14ac:dyDescent="0.2">
      <c r="A41" s="22" t="str">
        <f>A28</f>
        <v>Annual data point</v>
      </c>
      <c r="B41" s="23" t="str">
        <f t="shared" ref="B41:P41" si="25">B15</f>
        <v>Reset period</v>
      </c>
      <c r="C41" s="23" t="str">
        <f t="shared" si="25"/>
        <v>Year 1</v>
      </c>
      <c r="D41" s="23" t="str">
        <f t="shared" si="25"/>
        <v>Year 2</v>
      </c>
      <c r="E41" s="23" t="str">
        <f t="shared" si="25"/>
        <v>Year 3</v>
      </c>
      <c r="F41" s="23" t="str">
        <f t="shared" si="25"/>
        <v>Year 4</v>
      </c>
      <c r="G41" s="23" t="str">
        <f t="shared" si="25"/>
        <v>Year 5</v>
      </c>
      <c r="H41" s="23" t="str">
        <f t="shared" si="25"/>
        <v>Year 6</v>
      </c>
      <c r="I41" s="23" t="str">
        <f t="shared" si="25"/>
        <v>Year 7</v>
      </c>
      <c r="J41" s="23" t="str">
        <f t="shared" si="25"/>
        <v>Year 8</v>
      </c>
      <c r="K41" s="23" t="str">
        <f t="shared" si="25"/>
        <v>Year 9</v>
      </c>
      <c r="L41" s="23" t="str">
        <f t="shared" si="25"/>
        <v>Year 10</v>
      </c>
      <c r="M41" s="23" t="str">
        <f t="shared" si="25"/>
        <v>Year 11</v>
      </c>
      <c r="N41" s="23" t="str">
        <f t="shared" si="25"/>
        <v>Year 12</v>
      </c>
      <c r="O41" s="23" t="str">
        <f t="shared" si="25"/>
        <v>Year 13</v>
      </c>
      <c r="P41" s="23" t="str">
        <f t="shared" si="25"/>
        <v>Year 14</v>
      </c>
    </row>
    <row r="42" spans="1:16" ht="12.75" customHeight="1" x14ac:dyDescent="0.2">
      <c r="A42" s="93">
        <f t="shared" ref="A42:A51" si="26">A16</f>
        <v>1</v>
      </c>
      <c r="B42" s="64">
        <f t="shared" ref="B42:B51" si="27">$B$8/10</f>
        <v>100</v>
      </c>
      <c r="C42" s="65">
        <f>B43</f>
        <v>100</v>
      </c>
      <c r="D42" s="65">
        <f t="shared" ref="D42:P50" si="28">C43</f>
        <v>100</v>
      </c>
      <c r="E42" s="65">
        <f t="shared" si="28"/>
        <v>100</v>
      </c>
      <c r="F42" s="65">
        <f t="shared" si="28"/>
        <v>100</v>
      </c>
      <c r="G42" s="65">
        <f t="shared" si="28"/>
        <v>100</v>
      </c>
      <c r="H42" s="65">
        <f t="shared" si="28"/>
        <v>100</v>
      </c>
      <c r="I42" s="65">
        <f t="shared" si="28"/>
        <v>100</v>
      </c>
      <c r="J42" s="65">
        <f t="shared" si="28"/>
        <v>100</v>
      </c>
      <c r="K42" s="65">
        <f t="shared" si="28"/>
        <v>100</v>
      </c>
      <c r="L42" s="65">
        <f t="shared" si="28"/>
        <v>100</v>
      </c>
      <c r="M42" s="87">
        <f t="shared" si="28"/>
        <v>125</v>
      </c>
      <c r="N42" s="65">
        <f t="shared" si="28"/>
        <v>100</v>
      </c>
      <c r="O42" s="65">
        <f t="shared" si="28"/>
        <v>100</v>
      </c>
      <c r="P42" s="65">
        <f t="shared" si="28"/>
        <v>100</v>
      </c>
    </row>
    <row r="43" spans="1:16" x14ac:dyDescent="0.2">
      <c r="A43" s="93">
        <f t="shared" si="26"/>
        <v>2</v>
      </c>
      <c r="B43" s="64">
        <f t="shared" si="27"/>
        <v>100</v>
      </c>
      <c r="C43" s="65">
        <f t="shared" ref="C43:C49" si="29">B44</f>
        <v>100</v>
      </c>
      <c r="D43" s="65">
        <f t="shared" si="28"/>
        <v>100</v>
      </c>
      <c r="E43" s="65">
        <f t="shared" si="28"/>
        <v>100</v>
      </c>
      <c r="F43" s="65">
        <f t="shared" si="28"/>
        <v>100</v>
      </c>
      <c r="G43" s="65">
        <f t="shared" si="28"/>
        <v>100</v>
      </c>
      <c r="H43" s="65">
        <f t="shared" si="28"/>
        <v>100</v>
      </c>
      <c r="I43" s="65">
        <f t="shared" si="28"/>
        <v>100</v>
      </c>
      <c r="J43" s="65">
        <f t="shared" si="28"/>
        <v>100</v>
      </c>
      <c r="K43" s="65">
        <f t="shared" si="28"/>
        <v>100</v>
      </c>
      <c r="L43" s="87">
        <f t="shared" si="28"/>
        <v>125</v>
      </c>
      <c r="M43" s="65">
        <f t="shared" si="28"/>
        <v>100</v>
      </c>
      <c r="N43" s="65">
        <f t="shared" si="28"/>
        <v>100</v>
      </c>
      <c r="O43" s="65">
        <f t="shared" si="28"/>
        <v>100</v>
      </c>
      <c r="P43" s="65">
        <f t="shared" si="28"/>
        <v>100</v>
      </c>
    </row>
    <row r="44" spans="1:16" x14ac:dyDescent="0.2">
      <c r="A44" s="93">
        <f t="shared" si="26"/>
        <v>3</v>
      </c>
      <c r="B44" s="64">
        <f t="shared" si="27"/>
        <v>100</v>
      </c>
      <c r="C44" s="65">
        <f t="shared" si="29"/>
        <v>100</v>
      </c>
      <c r="D44" s="65">
        <f t="shared" si="28"/>
        <v>100</v>
      </c>
      <c r="E44" s="65">
        <f t="shared" si="28"/>
        <v>100</v>
      </c>
      <c r="F44" s="65">
        <f t="shared" si="28"/>
        <v>100</v>
      </c>
      <c r="G44" s="65">
        <f t="shared" si="28"/>
        <v>100</v>
      </c>
      <c r="H44" s="65">
        <f t="shared" si="28"/>
        <v>100</v>
      </c>
      <c r="I44" s="65">
        <f t="shared" si="28"/>
        <v>100</v>
      </c>
      <c r="J44" s="65">
        <f t="shared" si="28"/>
        <v>100</v>
      </c>
      <c r="K44" s="87">
        <f t="shared" si="28"/>
        <v>125</v>
      </c>
      <c r="L44" s="65">
        <f t="shared" si="28"/>
        <v>100</v>
      </c>
      <c r="M44" s="65">
        <f t="shared" si="28"/>
        <v>100</v>
      </c>
      <c r="N44" s="65">
        <f t="shared" si="28"/>
        <v>100</v>
      </c>
      <c r="O44" s="65">
        <f t="shared" si="28"/>
        <v>100</v>
      </c>
      <c r="P44" s="65">
        <f t="shared" si="28"/>
        <v>100</v>
      </c>
    </row>
    <row r="45" spans="1:16" x14ac:dyDescent="0.2">
      <c r="A45" s="93">
        <f t="shared" si="26"/>
        <v>4</v>
      </c>
      <c r="B45" s="64">
        <f t="shared" si="27"/>
        <v>100</v>
      </c>
      <c r="C45" s="65">
        <f t="shared" si="29"/>
        <v>100</v>
      </c>
      <c r="D45" s="65">
        <f t="shared" si="28"/>
        <v>100</v>
      </c>
      <c r="E45" s="65">
        <f t="shared" si="28"/>
        <v>100</v>
      </c>
      <c r="F45" s="65">
        <f t="shared" si="28"/>
        <v>100</v>
      </c>
      <c r="G45" s="65">
        <f t="shared" si="28"/>
        <v>100</v>
      </c>
      <c r="H45" s="65">
        <f t="shared" si="28"/>
        <v>100</v>
      </c>
      <c r="I45" s="65">
        <f t="shared" si="28"/>
        <v>100</v>
      </c>
      <c r="J45" s="87">
        <f t="shared" si="28"/>
        <v>125</v>
      </c>
      <c r="K45" s="65">
        <f t="shared" si="28"/>
        <v>100</v>
      </c>
      <c r="L45" s="65">
        <f t="shared" si="28"/>
        <v>100</v>
      </c>
      <c r="M45" s="65">
        <f t="shared" si="28"/>
        <v>100</v>
      </c>
      <c r="N45" s="65">
        <f t="shared" si="28"/>
        <v>100</v>
      </c>
      <c r="O45" s="65">
        <f t="shared" si="28"/>
        <v>100</v>
      </c>
      <c r="P45" s="65">
        <f t="shared" si="28"/>
        <v>100</v>
      </c>
    </row>
    <row r="46" spans="1:16" x14ac:dyDescent="0.2">
      <c r="A46" s="93">
        <f t="shared" si="26"/>
        <v>5</v>
      </c>
      <c r="B46" s="64">
        <f t="shared" si="27"/>
        <v>100</v>
      </c>
      <c r="C46" s="65">
        <f t="shared" si="29"/>
        <v>100</v>
      </c>
      <c r="D46" s="65">
        <f t="shared" si="28"/>
        <v>100</v>
      </c>
      <c r="E46" s="65">
        <f t="shared" si="28"/>
        <v>100</v>
      </c>
      <c r="F46" s="65">
        <f t="shared" si="28"/>
        <v>100</v>
      </c>
      <c r="G46" s="65">
        <f t="shared" si="28"/>
        <v>100</v>
      </c>
      <c r="H46" s="65">
        <f t="shared" si="28"/>
        <v>100</v>
      </c>
      <c r="I46" s="87">
        <f t="shared" si="28"/>
        <v>125</v>
      </c>
      <c r="J46" s="65">
        <f t="shared" si="28"/>
        <v>100</v>
      </c>
      <c r="K46" s="65">
        <f t="shared" si="28"/>
        <v>100</v>
      </c>
      <c r="L46" s="65">
        <f t="shared" si="28"/>
        <v>100</v>
      </c>
      <c r="M46" s="65">
        <f t="shared" si="28"/>
        <v>100</v>
      </c>
      <c r="N46" s="65">
        <f t="shared" si="28"/>
        <v>100</v>
      </c>
      <c r="O46" s="65">
        <f t="shared" si="28"/>
        <v>100</v>
      </c>
      <c r="P46" s="65">
        <f t="shared" si="28"/>
        <v>100</v>
      </c>
    </row>
    <row r="47" spans="1:16" x14ac:dyDescent="0.2">
      <c r="A47" s="93">
        <f t="shared" si="26"/>
        <v>6</v>
      </c>
      <c r="B47" s="64">
        <f t="shared" si="27"/>
        <v>100</v>
      </c>
      <c r="C47" s="65">
        <f t="shared" si="29"/>
        <v>100</v>
      </c>
      <c r="D47" s="65">
        <f t="shared" si="28"/>
        <v>100</v>
      </c>
      <c r="E47" s="65">
        <f t="shared" si="28"/>
        <v>100</v>
      </c>
      <c r="F47" s="65">
        <f t="shared" si="28"/>
        <v>100</v>
      </c>
      <c r="G47" s="65">
        <f t="shared" si="28"/>
        <v>100</v>
      </c>
      <c r="H47" s="87">
        <f t="shared" si="28"/>
        <v>125</v>
      </c>
      <c r="I47" s="65">
        <f t="shared" si="28"/>
        <v>100</v>
      </c>
      <c r="J47" s="65">
        <f t="shared" si="28"/>
        <v>100</v>
      </c>
      <c r="K47" s="65">
        <f t="shared" si="28"/>
        <v>100</v>
      </c>
      <c r="L47" s="65">
        <f t="shared" si="28"/>
        <v>100</v>
      </c>
      <c r="M47" s="65">
        <f t="shared" si="28"/>
        <v>100</v>
      </c>
      <c r="N47" s="65">
        <f t="shared" si="28"/>
        <v>100</v>
      </c>
      <c r="O47" s="65">
        <f t="shared" si="28"/>
        <v>100</v>
      </c>
      <c r="P47" s="65">
        <f t="shared" si="28"/>
        <v>100</v>
      </c>
    </row>
    <row r="48" spans="1:16" x14ac:dyDescent="0.2">
      <c r="A48" s="93">
        <f t="shared" si="26"/>
        <v>7</v>
      </c>
      <c r="B48" s="64">
        <f t="shared" si="27"/>
        <v>100</v>
      </c>
      <c r="C48" s="65">
        <f t="shared" si="29"/>
        <v>100</v>
      </c>
      <c r="D48" s="65">
        <f t="shared" si="28"/>
        <v>100</v>
      </c>
      <c r="E48" s="65">
        <f t="shared" si="28"/>
        <v>100</v>
      </c>
      <c r="F48" s="65">
        <f t="shared" si="28"/>
        <v>100</v>
      </c>
      <c r="G48" s="87">
        <f t="shared" si="28"/>
        <v>125</v>
      </c>
      <c r="H48" s="65">
        <f t="shared" si="28"/>
        <v>100</v>
      </c>
      <c r="I48" s="65">
        <f t="shared" si="28"/>
        <v>100</v>
      </c>
      <c r="J48" s="65">
        <f t="shared" si="28"/>
        <v>100</v>
      </c>
      <c r="K48" s="65">
        <f t="shared" si="28"/>
        <v>100</v>
      </c>
      <c r="L48" s="65">
        <f t="shared" si="28"/>
        <v>100</v>
      </c>
      <c r="M48" s="65">
        <f t="shared" si="28"/>
        <v>100</v>
      </c>
      <c r="N48" s="65">
        <f t="shared" si="28"/>
        <v>100</v>
      </c>
      <c r="O48" s="65">
        <f t="shared" si="28"/>
        <v>100</v>
      </c>
      <c r="P48" s="65">
        <f t="shared" si="28"/>
        <v>100</v>
      </c>
    </row>
    <row r="49" spans="1:16" x14ac:dyDescent="0.2">
      <c r="A49" s="93">
        <f t="shared" si="26"/>
        <v>8</v>
      </c>
      <c r="B49" s="64">
        <f t="shared" si="27"/>
        <v>100</v>
      </c>
      <c r="C49" s="65">
        <f t="shared" si="29"/>
        <v>100</v>
      </c>
      <c r="D49" s="65">
        <f t="shared" si="28"/>
        <v>100</v>
      </c>
      <c r="E49" s="65">
        <f t="shared" si="28"/>
        <v>100</v>
      </c>
      <c r="F49" s="87">
        <f t="shared" si="28"/>
        <v>125</v>
      </c>
      <c r="G49" s="65">
        <f t="shared" si="28"/>
        <v>100</v>
      </c>
      <c r="H49" s="65">
        <f t="shared" si="28"/>
        <v>100</v>
      </c>
      <c r="I49" s="65">
        <f t="shared" si="28"/>
        <v>100</v>
      </c>
      <c r="J49" s="65">
        <f t="shared" si="28"/>
        <v>100</v>
      </c>
      <c r="K49" s="65">
        <f t="shared" si="28"/>
        <v>100</v>
      </c>
      <c r="L49" s="65">
        <f t="shared" si="28"/>
        <v>100</v>
      </c>
      <c r="M49" s="65">
        <f t="shared" si="28"/>
        <v>100</v>
      </c>
      <c r="N49" s="65">
        <f t="shared" si="28"/>
        <v>100</v>
      </c>
      <c r="O49" s="65">
        <f t="shared" si="28"/>
        <v>100</v>
      </c>
      <c r="P49" s="87">
        <f t="shared" si="28"/>
        <v>125</v>
      </c>
    </row>
    <row r="50" spans="1:16" x14ac:dyDescent="0.2">
      <c r="A50" s="93">
        <f t="shared" si="26"/>
        <v>9</v>
      </c>
      <c r="B50" s="64">
        <f t="shared" si="27"/>
        <v>100</v>
      </c>
      <c r="C50" s="65">
        <f>B51</f>
        <v>100</v>
      </c>
      <c r="D50" s="65">
        <f t="shared" si="28"/>
        <v>100</v>
      </c>
      <c r="E50" s="87">
        <f t="shared" si="28"/>
        <v>125</v>
      </c>
      <c r="F50" s="65">
        <f t="shared" si="28"/>
        <v>100</v>
      </c>
      <c r="G50" s="65">
        <f t="shared" si="28"/>
        <v>100</v>
      </c>
      <c r="H50" s="65">
        <f t="shared" si="28"/>
        <v>100</v>
      </c>
      <c r="I50" s="65">
        <f t="shared" si="28"/>
        <v>100</v>
      </c>
      <c r="J50" s="65">
        <f t="shared" si="28"/>
        <v>100</v>
      </c>
      <c r="K50" s="65">
        <f t="shared" si="28"/>
        <v>100</v>
      </c>
      <c r="L50" s="65">
        <f t="shared" si="28"/>
        <v>100</v>
      </c>
      <c r="M50" s="65">
        <f t="shared" si="28"/>
        <v>100</v>
      </c>
      <c r="N50" s="65">
        <f t="shared" si="28"/>
        <v>100</v>
      </c>
      <c r="O50" s="87">
        <f t="shared" si="28"/>
        <v>125</v>
      </c>
      <c r="P50" s="65">
        <f t="shared" si="28"/>
        <v>100</v>
      </c>
    </row>
    <row r="51" spans="1:16" s="7" customFormat="1" x14ac:dyDescent="0.2">
      <c r="A51" s="95">
        <f t="shared" si="26"/>
        <v>10</v>
      </c>
      <c r="B51" s="66">
        <f t="shared" si="27"/>
        <v>100</v>
      </c>
      <c r="C51" s="67">
        <f t="shared" ref="C51:P51" si="30">B42+C$9</f>
        <v>100</v>
      </c>
      <c r="D51" s="86">
        <f t="shared" si="30"/>
        <v>125</v>
      </c>
      <c r="E51" s="67">
        <f t="shared" si="30"/>
        <v>100</v>
      </c>
      <c r="F51" s="67">
        <f t="shared" si="30"/>
        <v>100</v>
      </c>
      <c r="G51" s="67">
        <f t="shared" si="30"/>
        <v>100</v>
      </c>
      <c r="H51" s="67">
        <f t="shared" si="30"/>
        <v>100</v>
      </c>
      <c r="I51" s="67">
        <f t="shared" si="30"/>
        <v>100</v>
      </c>
      <c r="J51" s="67">
        <f t="shared" si="30"/>
        <v>100</v>
      </c>
      <c r="K51" s="67">
        <f t="shared" si="30"/>
        <v>100</v>
      </c>
      <c r="L51" s="67">
        <f t="shared" si="30"/>
        <v>100</v>
      </c>
      <c r="M51" s="67">
        <f t="shared" si="30"/>
        <v>100</v>
      </c>
      <c r="N51" s="86">
        <f t="shared" si="30"/>
        <v>125</v>
      </c>
      <c r="O51" s="67">
        <f t="shared" si="30"/>
        <v>100</v>
      </c>
      <c r="P51" s="67">
        <f t="shared" si="30"/>
        <v>100</v>
      </c>
    </row>
    <row r="52" spans="1:16" x14ac:dyDescent="0.2">
      <c r="A52" s="15"/>
      <c r="B52" s="11"/>
      <c r="C52" s="8"/>
      <c r="D52" s="8"/>
      <c r="E52" s="8"/>
      <c r="F52" s="8"/>
      <c r="G52" s="8"/>
      <c r="H52" s="8"/>
      <c r="I52" s="8"/>
      <c r="J52" s="8"/>
      <c r="K52" s="8"/>
      <c r="L52" s="8"/>
      <c r="M52" s="8"/>
      <c r="N52" s="8"/>
      <c r="O52" s="8"/>
      <c r="P52" s="8"/>
    </row>
    <row r="53" spans="1:16" s="6" customFormat="1" x14ac:dyDescent="0.2">
      <c r="B53" s="44" t="s">
        <v>5</v>
      </c>
      <c r="C53" s="13"/>
    </row>
    <row r="54" spans="1:16" s="6" customFormat="1" x14ac:dyDescent="0.2">
      <c r="A54" s="22" t="str">
        <f>A41</f>
        <v>Annual data point</v>
      </c>
      <c r="B54" s="23" t="str">
        <f>B41</f>
        <v>Reset period</v>
      </c>
      <c r="C54" s="23" t="str">
        <f t="shared" ref="C54:P54" si="31">C41</f>
        <v>Year 1</v>
      </c>
      <c r="D54" s="23" t="str">
        <f t="shared" si="31"/>
        <v>Year 2</v>
      </c>
      <c r="E54" s="23" t="str">
        <f t="shared" si="31"/>
        <v>Year 3</v>
      </c>
      <c r="F54" s="23" t="str">
        <f t="shared" si="31"/>
        <v>Year 4</v>
      </c>
      <c r="G54" s="23" t="str">
        <f t="shared" si="31"/>
        <v>Year 5</v>
      </c>
      <c r="H54" s="23" t="str">
        <f t="shared" si="31"/>
        <v>Year 6</v>
      </c>
      <c r="I54" s="23" t="str">
        <f t="shared" si="31"/>
        <v>Year 7</v>
      </c>
      <c r="J54" s="23" t="str">
        <f t="shared" si="31"/>
        <v>Year 8</v>
      </c>
      <c r="K54" s="23" t="str">
        <f t="shared" si="31"/>
        <v>Year 9</v>
      </c>
      <c r="L54" s="23" t="str">
        <f t="shared" si="31"/>
        <v>Year 10</v>
      </c>
      <c r="M54" s="23" t="str">
        <f t="shared" si="31"/>
        <v>Year 11</v>
      </c>
      <c r="N54" s="23" t="str">
        <f t="shared" si="31"/>
        <v>Year 12</v>
      </c>
      <c r="O54" s="23" t="str">
        <f t="shared" si="31"/>
        <v>Year 13</v>
      </c>
      <c r="P54" s="23" t="str">
        <f t="shared" si="31"/>
        <v>Year 14</v>
      </c>
    </row>
    <row r="55" spans="1:16" ht="12.75" customHeight="1" x14ac:dyDescent="0.2">
      <c r="A55" s="93">
        <f>A42</f>
        <v>1</v>
      </c>
      <c r="B55" s="54">
        <f t="shared" ref="B55:P55" si="32">B42/SUM(B$42:B$51)</f>
        <v>0.1</v>
      </c>
      <c r="C55" s="50">
        <f t="shared" si="32"/>
        <v>0.1</v>
      </c>
      <c r="D55" s="50">
        <f t="shared" si="32"/>
        <v>9.7560975609756101E-2</v>
      </c>
      <c r="E55" s="50">
        <f t="shared" si="32"/>
        <v>9.7560975609756101E-2</v>
      </c>
      <c r="F55" s="50">
        <f t="shared" si="32"/>
        <v>9.7560975609756101E-2</v>
      </c>
      <c r="G55" s="50">
        <f t="shared" si="32"/>
        <v>9.7560975609756101E-2</v>
      </c>
      <c r="H55" s="50">
        <f t="shared" si="32"/>
        <v>9.7560975609756101E-2</v>
      </c>
      <c r="I55" s="50">
        <f t="shared" si="32"/>
        <v>9.7560975609756101E-2</v>
      </c>
      <c r="J55" s="50">
        <f t="shared" si="32"/>
        <v>9.7560975609756101E-2</v>
      </c>
      <c r="K55" s="50">
        <f t="shared" si="32"/>
        <v>9.7560975609756101E-2</v>
      </c>
      <c r="L55" s="50">
        <f t="shared" si="32"/>
        <v>9.7560975609756101E-2</v>
      </c>
      <c r="M55" s="91">
        <f t="shared" si="32"/>
        <v>0.12195121951219512</v>
      </c>
      <c r="N55" s="50">
        <f t="shared" si="32"/>
        <v>9.7560975609756101E-2</v>
      </c>
      <c r="O55" s="50">
        <f t="shared" si="32"/>
        <v>9.7560975609756101E-2</v>
      </c>
      <c r="P55" s="50">
        <f t="shared" si="32"/>
        <v>9.7560975609756101E-2</v>
      </c>
    </row>
    <row r="56" spans="1:16" x14ac:dyDescent="0.2">
      <c r="A56" s="93">
        <f t="shared" ref="A56:A64" si="33">A43</f>
        <v>2</v>
      </c>
      <c r="B56" s="54">
        <f t="shared" ref="B56:P56" si="34">B43/SUM(B$42:B$51)</f>
        <v>0.1</v>
      </c>
      <c r="C56" s="50">
        <f t="shared" si="34"/>
        <v>0.1</v>
      </c>
      <c r="D56" s="50">
        <f t="shared" si="34"/>
        <v>9.7560975609756101E-2</v>
      </c>
      <c r="E56" s="50">
        <f t="shared" si="34"/>
        <v>9.7560975609756101E-2</v>
      </c>
      <c r="F56" s="50">
        <f t="shared" si="34"/>
        <v>9.7560975609756101E-2</v>
      </c>
      <c r="G56" s="50">
        <f t="shared" si="34"/>
        <v>9.7560975609756101E-2</v>
      </c>
      <c r="H56" s="50">
        <f t="shared" si="34"/>
        <v>9.7560975609756101E-2</v>
      </c>
      <c r="I56" s="50">
        <f t="shared" si="34"/>
        <v>9.7560975609756101E-2</v>
      </c>
      <c r="J56" s="50">
        <f t="shared" si="34"/>
        <v>9.7560975609756101E-2</v>
      </c>
      <c r="K56" s="50">
        <f t="shared" si="34"/>
        <v>9.7560975609756101E-2</v>
      </c>
      <c r="L56" s="91">
        <f t="shared" si="34"/>
        <v>0.12195121951219512</v>
      </c>
      <c r="M56" s="50">
        <f t="shared" si="34"/>
        <v>9.7560975609756101E-2</v>
      </c>
      <c r="N56" s="50">
        <f t="shared" si="34"/>
        <v>9.7560975609756101E-2</v>
      </c>
      <c r="O56" s="50">
        <f t="shared" si="34"/>
        <v>9.7560975609756101E-2</v>
      </c>
      <c r="P56" s="50">
        <f t="shared" si="34"/>
        <v>9.7560975609756101E-2</v>
      </c>
    </row>
    <row r="57" spans="1:16" x14ac:dyDescent="0.2">
      <c r="A57" s="93">
        <f t="shared" si="33"/>
        <v>3</v>
      </c>
      <c r="B57" s="54">
        <f t="shared" ref="B57:P57" si="35">B44/SUM(B$42:B$51)</f>
        <v>0.1</v>
      </c>
      <c r="C57" s="50">
        <f t="shared" si="35"/>
        <v>0.1</v>
      </c>
      <c r="D57" s="50">
        <f t="shared" si="35"/>
        <v>9.7560975609756101E-2</v>
      </c>
      <c r="E57" s="50">
        <f t="shared" si="35"/>
        <v>9.7560975609756101E-2</v>
      </c>
      <c r="F57" s="50">
        <f t="shared" si="35"/>
        <v>9.7560975609756101E-2</v>
      </c>
      <c r="G57" s="50">
        <f t="shared" si="35"/>
        <v>9.7560975609756101E-2</v>
      </c>
      <c r="H57" s="50">
        <f t="shared" si="35"/>
        <v>9.7560975609756101E-2</v>
      </c>
      <c r="I57" s="50">
        <f t="shared" si="35"/>
        <v>9.7560975609756101E-2</v>
      </c>
      <c r="J57" s="50">
        <f t="shared" si="35"/>
        <v>9.7560975609756101E-2</v>
      </c>
      <c r="K57" s="91">
        <f t="shared" si="35"/>
        <v>0.12195121951219512</v>
      </c>
      <c r="L57" s="50">
        <f t="shared" si="35"/>
        <v>9.7560975609756101E-2</v>
      </c>
      <c r="M57" s="50">
        <f t="shared" si="35"/>
        <v>9.7560975609756101E-2</v>
      </c>
      <c r="N57" s="50">
        <f t="shared" si="35"/>
        <v>9.7560975609756101E-2</v>
      </c>
      <c r="O57" s="50">
        <f t="shared" si="35"/>
        <v>9.7560975609756101E-2</v>
      </c>
      <c r="P57" s="50">
        <f t="shared" si="35"/>
        <v>9.7560975609756101E-2</v>
      </c>
    </row>
    <row r="58" spans="1:16" x14ac:dyDescent="0.2">
      <c r="A58" s="93">
        <f t="shared" si="33"/>
        <v>4</v>
      </c>
      <c r="B58" s="54">
        <f t="shared" ref="B58:P58" si="36">B45/SUM(B$42:B$51)</f>
        <v>0.1</v>
      </c>
      <c r="C58" s="50">
        <f t="shared" si="36"/>
        <v>0.1</v>
      </c>
      <c r="D58" s="50">
        <f t="shared" si="36"/>
        <v>9.7560975609756101E-2</v>
      </c>
      <c r="E58" s="50">
        <f t="shared" si="36"/>
        <v>9.7560975609756101E-2</v>
      </c>
      <c r="F58" s="50">
        <f t="shared" si="36"/>
        <v>9.7560975609756101E-2</v>
      </c>
      <c r="G58" s="50">
        <f t="shared" si="36"/>
        <v>9.7560975609756101E-2</v>
      </c>
      <c r="H58" s="50">
        <f t="shared" si="36"/>
        <v>9.7560975609756101E-2</v>
      </c>
      <c r="I58" s="50">
        <f t="shared" si="36"/>
        <v>9.7560975609756101E-2</v>
      </c>
      <c r="J58" s="91">
        <f t="shared" si="36"/>
        <v>0.12195121951219512</v>
      </c>
      <c r="K58" s="50">
        <f t="shared" si="36"/>
        <v>9.7560975609756101E-2</v>
      </c>
      <c r="L58" s="50">
        <f t="shared" si="36"/>
        <v>9.7560975609756101E-2</v>
      </c>
      <c r="M58" s="50">
        <f t="shared" si="36"/>
        <v>9.7560975609756101E-2</v>
      </c>
      <c r="N58" s="50">
        <f t="shared" si="36"/>
        <v>9.7560975609756101E-2</v>
      </c>
      <c r="O58" s="50">
        <f t="shared" si="36"/>
        <v>9.7560975609756101E-2</v>
      </c>
      <c r="P58" s="50">
        <f t="shared" si="36"/>
        <v>9.7560975609756101E-2</v>
      </c>
    </row>
    <row r="59" spans="1:16" x14ac:dyDescent="0.2">
      <c r="A59" s="93">
        <f t="shared" si="33"/>
        <v>5</v>
      </c>
      <c r="B59" s="54">
        <f t="shared" ref="B59:P59" si="37">B46/SUM(B$42:B$51)</f>
        <v>0.1</v>
      </c>
      <c r="C59" s="50">
        <f t="shared" si="37"/>
        <v>0.1</v>
      </c>
      <c r="D59" s="50">
        <f t="shared" si="37"/>
        <v>9.7560975609756101E-2</v>
      </c>
      <c r="E59" s="50">
        <f t="shared" si="37"/>
        <v>9.7560975609756101E-2</v>
      </c>
      <c r="F59" s="50">
        <f t="shared" si="37"/>
        <v>9.7560975609756101E-2</v>
      </c>
      <c r="G59" s="50">
        <f t="shared" si="37"/>
        <v>9.7560975609756101E-2</v>
      </c>
      <c r="H59" s="50">
        <f t="shared" si="37"/>
        <v>9.7560975609756101E-2</v>
      </c>
      <c r="I59" s="91">
        <f t="shared" si="37"/>
        <v>0.12195121951219512</v>
      </c>
      <c r="J59" s="50">
        <f t="shared" si="37"/>
        <v>9.7560975609756101E-2</v>
      </c>
      <c r="K59" s="50">
        <f t="shared" si="37"/>
        <v>9.7560975609756101E-2</v>
      </c>
      <c r="L59" s="50">
        <f t="shared" si="37"/>
        <v>9.7560975609756101E-2</v>
      </c>
      <c r="M59" s="50">
        <f t="shared" si="37"/>
        <v>9.7560975609756101E-2</v>
      </c>
      <c r="N59" s="50">
        <f t="shared" si="37"/>
        <v>9.7560975609756101E-2</v>
      </c>
      <c r="O59" s="50">
        <f t="shared" si="37"/>
        <v>9.7560975609756101E-2</v>
      </c>
      <c r="P59" s="50">
        <f t="shared" si="37"/>
        <v>9.7560975609756101E-2</v>
      </c>
    </row>
    <row r="60" spans="1:16" x14ac:dyDescent="0.2">
      <c r="A60" s="93">
        <f t="shared" si="33"/>
        <v>6</v>
      </c>
      <c r="B60" s="54">
        <f t="shared" ref="B60:P60" si="38">B47/SUM(B$42:B$51)</f>
        <v>0.1</v>
      </c>
      <c r="C60" s="50">
        <f t="shared" si="38"/>
        <v>0.1</v>
      </c>
      <c r="D60" s="50">
        <f t="shared" si="38"/>
        <v>9.7560975609756101E-2</v>
      </c>
      <c r="E60" s="50">
        <f t="shared" si="38"/>
        <v>9.7560975609756101E-2</v>
      </c>
      <c r="F60" s="50">
        <f t="shared" si="38"/>
        <v>9.7560975609756101E-2</v>
      </c>
      <c r="G60" s="50">
        <f t="shared" si="38"/>
        <v>9.7560975609756101E-2</v>
      </c>
      <c r="H60" s="91">
        <f t="shared" si="38"/>
        <v>0.12195121951219512</v>
      </c>
      <c r="I60" s="50">
        <f t="shared" si="38"/>
        <v>9.7560975609756101E-2</v>
      </c>
      <c r="J60" s="50">
        <f t="shared" si="38"/>
        <v>9.7560975609756101E-2</v>
      </c>
      <c r="K60" s="50">
        <f t="shared" si="38"/>
        <v>9.7560975609756101E-2</v>
      </c>
      <c r="L60" s="50">
        <f t="shared" si="38"/>
        <v>9.7560975609756101E-2</v>
      </c>
      <c r="M60" s="50">
        <f t="shared" si="38"/>
        <v>9.7560975609756101E-2</v>
      </c>
      <c r="N60" s="50">
        <f t="shared" si="38"/>
        <v>9.7560975609756101E-2</v>
      </c>
      <c r="O60" s="50">
        <f t="shared" si="38"/>
        <v>9.7560975609756101E-2</v>
      </c>
      <c r="P60" s="50">
        <f t="shared" si="38"/>
        <v>9.7560975609756101E-2</v>
      </c>
    </row>
    <row r="61" spans="1:16" x14ac:dyDescent="0.2">
      <c r="A61" s="93">
        <f t="shared" si="33"/>
        <v>7</v>
      </c>
      <c r="B61" s="54">
        <f t="shared" ref="B61:P61" si="39">B48/SUM(B$42:B$51)</f>
        <v>0.1</v>
      </c>
      <c r="C61" s="50">
        <f t="shared" si="39"/>
        <v>0.1</v>
      </c>
      <c r="D61" s="50">
        <f t="shared" si="39"/>
        <v>9.7560975609756101E-2</v>
      </c>
      <c r="E61" s="50">
        <f t="shared" si="39"/>
        <v>9.7560975609756101E-2</v>
      </c>
      <c r="F61" s="50">
        <f t="shared" si="39"/>
        <v>9.7560975609756101E-2</v>
      </c>
      <c r="G61" s="91">
        <f t="shared" si="39"/>
        <v>0.12195121951219512</v>
      </c>
      <c r="H61" s="50">
        <f t="shared" si="39"/>
        <v>9.7560975609756101E-2</v>
      </c>
      <c r="I61" s="50">
        <f t="shared" si="39"/>
        <v>9.7560975609756101E-2</v>
      </c>
      <c r="J61" s="50">
        <f t="shared" si="39"/>
        <v>9.7560975609756101E-2</v>
      </c>
      <c r="K61" s="50">
        <f t="shared" si="39"/>
        <v>9.7560975609756101E-2</v>
      </c>
      <c r="L61" s="50">
        <f t="shared" si="39"/>
        <v>9.7560975609756101E-2</v>
      </c>
      <c r="M61" s="50">
        <f t="shared" si="39"/>
        <v>9.7560975609756101E-2</v>
      </c>
      <c r="N61" s="50">
        <f t="shared" si="39"/>
        <v>9.7560975609756101E-2</v>
      </c>
      <c r="O61" s="50">
        <f t="shared" si="39"/>
        <v>9.7560975609756101E-2</v>
      </c>
      <c r="P61" s="50">
        <f t="shared" si="39"/>
        <v>9.7560975609756101E-2</v>
      </c>
    </row>
    <row r="62" spans="1:16" x14ac:dyDescent="0.2">
      <c r="A62" s="93">
        <f t="shared" si="33"/>
        <v>8</v>
      </c>
      <c r="B62" s="54">
        <f t="shared" ref="B62:P62" si="40">B49/SUM(B$42:B$51)</f>
        <v>0.1</v>
      </c>
      <c r="C62" s="50">
        <f t="shared" si="40"/>
        <v>0.1</v>
      </c>
      <c r="D62" s="50">
        <f t="shared" si="40"/>
        <v>9.7560975609756101E-2</v>
      </c>
      <c r="E62" s="50">
        <f t="shared" si="40"/>
        <v>9.7560975609756101E-2</v>
      </c>
      <c r="F62" s="91">
        <f t="shared" si="40"/>
        <v>0.12195121951219512</v>
      </c>
      <c r="G62" s="50">
        <f t="shared" si="40"/>
        <v>9.7560975609756101E-2</v>
      </c>
      <c r="H62" s="50">
        <f t="shared" si="40"/>
        <v>9.7560975609756101E-2</v>
      </c>
      <c r="I62" s="50">
        <f t="shared" si="40"/>
        <v>9.7560975609756101E-2</v>
      </c>
      <c r="J62" s="50">
        <f t="shared" si="40"/>
        <v>9.7560975609756101E-2</v>
      </c>
      <c r="K62" s="50">
        <f t="shared" si="40"/>
        <v>9.7560975609756101E-2</v>
      </c>
      <c r="L62" s="50">
        <f t="shared" si="40"/>
        <v>9.7560975609756101E-2</v>
      </c>
      <c r="M62" s="50">
        <f t="shared" si="40"/>
        <v>9.7560975609756101E-2</v>
      </c>
      <c r="N62" s="50">
        <f t="shared" si="40"/>
        <v>9.7560975609756101E-2</v>
      </c>
      <c r="O62" s="50">
        <f t="shared" si="40"/>
        <v>9.7560975609756101E-2</v>
      </c>
      <c r="P62" s="91">
        <f t="shared" si="40"/>
        <v>0.12195121951219512</v>
      </c>
    </row>
    <row r="63" spans="1:16" x14ac:dyDescent="0.2">
      <c r="A63" s="93">
        <f t="shared" si="33"/>
        <v>9</v>
      </c>
      <c r="B63" s="54">
        <f t="shared" ref="B63:P63" si="41">B50/SUM(B$42:B$51)</f>
        <v>0.1</v>
      </c>
      <c r="C63" s="50">
        <f t="shared" si="41"/>
        <v>0.1</v>
      </c>
      <c r="D63" s="50">
        <f t="shared" si="41"/>
        <v>9.7560975609756101E-2</v>
      </c>
      <c r="E63" s="91">
        <f t="shared" si="41"/>
        <v>0.12195121951219512</v>
      </c>
      <c r="F63" s="50">
        <f t="shared" si="41"/>
        <v>9.7560975609756101E-2</v>
      </c>
      <c r="G63" s="50">
        <f t="shared" si="41"/>
        <v>9.7560975609756101E-2</v>
      </c>
      <c r="H63" s="50">
        <f t="shared" si="41"/>
        <v>9.7560975609756101E-2</v>
      </c>
      <c r="I63" s="50">
        <f t="shared" si="41"/>
        <v>9.7560975609756101E-2</v>
      </c>
      <c r="J63" s="50">
        <f t="shared" si="41"/>
        <v>9.7560975609756101E-2</v>
      </c>
      <c r="K63" s="50">
        <f t="shared" si="41"/>
        <v>9.7560975609756101E-2</v>
      </c>
      <c r="L63" s="50">
        <f t="shared" si="41"/>
        <v>9.7560975609756101E-2</v>
      </c>
      <c r="M63" s="50">
        <f t="shared" si="41"/>
        <v>9.7560975609756101E-2</v>
      </c>
      <c r="N63" s="50">
        <f t="shared" si="41"/>
        <v>9.7560975609756101E-2</v>
      </c>
      <c r="O63" s="91">
        <f t="shared" si="41"/>
        <v>0.12195121951219512</v>
      </c>
      <c r="P63" s="50">
        <f t="shared" si="41"/>
        <v>9.7560975609756101E-2</v>
      </c>
    </row>
    <row r="64" spans="1:16" x14ac:dyDescent="0.2">
      <c r="A64" s="96">
        <f t="shared" si="33"/>
        <v>10</v>
      </c>
      <c r="B64" s="55">
        <f t="shared" ref="B64:P64" si="42">B51/SUM(B$42:B$51)</f>
        <v>0.1</v>
      </c>
      <c r="C64" s="51">
        <f t="shared" si="42"/>
        <v>0.1</v>
      </c>
      <c r="D64" s="90">
        <f t="shared" si="42"/>
        <v>0.12195121951219512</v>
      </c>
      <c r="E64" s="51">
        <f t="shared" si="42"/>
        <v>9.7560975609756101E-2</v>
      </c>
      <c r="F64" s="51">
        <f t="shared" si="42"/>
        <v>9.7560975609756101E-2</v>
      </c>
      <c r="G64" s="51">
        <f t="shared" si="42"/>
        <v>9.7560975609756101E-2</v>
      </c>
      <c r="H64" s="51">
        <f t="shared" si="42"/>
        <v>9.7560975609756101E-2</v>
      </c>
      <c r="I64" s="51">
        <f t="shared" si="42"/>
        <v>9.7560975609756101E-2</v>
      </c>
      <c r="J64" s="51">
        <f t="shared" si="42"/>
        <v>9.7560975609756101E-2</v>
      </c>
      <c r="K64" s="51">
        <f t="shared" si="42"/>
        <v>9.7560975609756101E-2</v>
      </c>
      <c r="L64" s="51">
        <f t="shared" si="42"/>
        <v>9.7560975609756101E-2</v>
      </c>
      <c r="M64" s="51">
        <f t="shared" si="42"/>
        <v>9.7560975609756101E-2</v>
      </c>
      <c r="N64" s="90">
        <f t="shared" si="42"/>
        <v>0.12195121951219512</v>
      </c>
      <c r="O64" s="51">
        <f t="shared" si="42"/>
        <v>9.7560975609756101E-2</v>
      </c>
      <c r="P64" s="51">
        <f t="shared" si="42"/>
        <v>9.7560975609756101E-2</v>
      </c>
    </row>
    <row r="65" spans="1:16" x14ac:dyDescent="0.2">
      <c r="A65" s="78"/>
      <c r="B65" s="79"/>
      <c r="C65" s="79"/>
      <c r="D65" s="79"/>
      <c r="E65" s="79"/>
      <c r="F65" s="79"/>
      <c r="G65" s="79"/>
      <c r="H65" s="79"/>
      <c r="I65" s="79"/>
      <c r="J65" s="79"/>
      <c r="K65" s="79"/>
      <c r="L65" s="79"/>
      <c r="M65" s="79"/>
      <c r="N65" s="79"/>
      <c r="O65" s="79"/>
      <c r="P65" s="79"/>
    </row>
    <row r="66" spans="1:16" x14ac:dyDescent="0.2">
      <c r="A66" s="78" t="s">
        <v>37</v>
      </c>
      <c r="B66" s="79">
        <f>SUM(B55:B64)</f>
        <v>0.99999999999999989</v>
      </c>
      <c r="C66" s="79">
        <f t="shared" ref="C66:P66" si="43">SUM(C55:C64)</f>
        <v>0.99999999999999989</v>
      </c>
      <c r="D66" s="79">
        <f t="shared" si="43"/>
        <v>0.99999999999999989</v>
      </c>
      <c r="E66" s="79">
        <f t="shared" si="43"/>
        <v>0.99999999999999989</v>
      </c>
      <c r="F66" s="79">
        <f t="shared" si="43"/>
        <v>0.99999999999999989</v>
      </c>
      <c r="G66" s="79">
        <f t="shared" si="43"/>
        <v>0.99999999999999989</v>
      </c>
      <c r="H66" s="79">
        <f t="shared" si="43"/>
        <v>0.99999999999999989</v>
      </c>
      <c r="I66" s="79">
        <f t="shared" si="43"/>
        <v>0.99999999999999989</v>
      </c>
      <c r="J66" s="79">
        <f t="shared" si="43"/>
        <v>0.99999999999999989</v>
      </c>
      <c r="K66" s="79">
        <f t="shared" si="43"/>
        <v>0.99999999999999989</v>
      </c>
      <c r="L66" s="79">
        <f t="shared" si="43"/>
        <v>0.99999999999999989</v>
      </c>
      <c r="M66" s="79">
        <f t="shared" si="43"/>
        <v>0.99999999999999989</v>
      </c>
      <c r="N66" s="79">
        <f t="shared" si="43"/>
        <v>0.99999999999999989</v>
      </c>
      <c r="O66" s="79">
        <f t="shared" si="43"/>
        <v>0.99999999999999989</v>
      </c>
      <c r="P66" s="79">
        <f t="shared" si="43"/>
        <v>0.99999999999999989</v>
      </c>
    </row>
    <row r="67" spans="1:16" x14ac:dyDescent="0.2">
      <c r="O67" s="1"/>
    </row>
    <row r="68" spans="1:16" s="6" customFormat="1" x14ac:dyDescent="0.2">
      <c r="A68" s="35" t="s">
        <v>29</v>
      </c>
      <c r="B68" s="36">
        <f t="shared" ref="B68:P68" si="44">SUMPRODUCT($A$55:$A$64,B55:B64)</f>
        <v>5.5000000000000009</v>
      </c>
      <c r="C68" s="36">
        <f t="shared" si="44"/>
        <v>5.5000000000000009</v>
      </c>
      <c r="D68" s="36">
        <f t="shared" si="44"/>
        <v>5.6097560975609762</v>
      </c>
      <c r="E68" s="36">
        <f t="shared" si="44"/>
        <v>5.5853658536585371</v>
      </c>
      <c r="F68" s="36">
        <f t="shared" si="44"/>
        <v>5.5609756097560981</v>
      </c>
      <c r="G68" s="36">
        <f t="shared" si="44"/>
        <v>5.5365853658536581</v>
      </c>
      <c r="H68" s="36">
        <f t="shared" si="44"/>
        <v>5.51219512195122</v>
      </c>
      <c r="I68" s="36">
        <f t="shared" si="44"/>
        <v>5.4878048780487809</v>
      </c>
      <c r="J68" s="36">
        <f t="shared" si="44"/>
        <v>5.4634146341463419</v>
      </c>
      <c r="K68" s="36">
        <f t="shared" si="44"/>
        <v>5.4390243902439028</v>
      </c>
      <c r="L68" s="36">
        <f t="shared" si="44"/>
        <v>5.4146341463414638</v>
      </c>
      <c r="M68" s="36">
        <f t="shared" si="44"/>
        <v>5.3902439024390247</v>
      </c>
      <c r="N68" s="36">
        <f t="shared" si="44"/>
        <v>5.6097560975609762</v>
      </c>
      <c r="O68" s="36">
        <f t="shared" si="44"/>
        <v>5.5853658536585371</v>
      </c>
      <c r="P68" s="36">
        <f t="shared" si="44"/>
        <v>5.5609756097560981</v>
      </c>
    </row>
    <row r="69" spans="1:16" x14ac:dyDescent="0.2">
      <c r="O69" s="1"/>
    </row>
    <row r="70" spans="1:16" x14ac:dyDescent="0.2">
      <c r="O70" s="1"/>
    </row>
    <row r="71" spans="1:16" x14ac:dyDescent="0.2">
      <c r="O71" s="1"/>
    </row>
    <row r="72" spans="1:16" x14ac:dyDescent="0.2">
      <c r="O72" s="1"/>
    </row>
    <row r="73" spans="1:16" x14ac:dyDescent="0.2">
      <c r="O73" s="1"/>
    </row>
    <row r="74" spans="1:16" x14ac:dyDescent="0.2">
      <c r="O74" s="1"/>
    </row>
    <row r="75" spans="1:16" x14ac:dyDescent="0.2">
      <c r="C75" s="2"/>
      <c r="D75" s="2"/>
      <c r="E75" s="2"/>
      <c r="F75" s="2"/>
      <c r="G75" s="2"/>
      <c r="H75" s="2"/>
      <c r="I75" s="2"/>
      <c r="J75" s="2"/>
      <c r="K75" s="2"/>
      <c r="L75" s="2"/>
      <c r="M75" s="2"/>
      <c r="N75" s="2"/>
      <c r="O75" s="2"/>
      <c r="P75" s="2"/>
    </row>
    <row r="76" spans="1:16" x14ac:dyDescent="0.2">
      <c r="C76" s="2"/>
      <c r="D76" s="2"/>
      <c r="E76" s="2"/>
      <c r="F76" s="2"/>
      <c r="G76" s="2"/>
      <c r="H76" s="2"/>
      <c r="I76" s="2"/>
      <c r="J76" s="2"/>
      <c r="K76" s="2"/>
      <c r="L76" s="2"/>
      <c r="M76" s="2"/>
      <c r="N76" s="2"/>
      <c r="O76" s="2"/>
      <c r="P76" s="2"/>
    </row>
    <row r="77" spans="1:16" x14ac:dyDescent="0.2">
      <c r="O77" s="1"/>
    </row>
    <row r="78" spans="1:16" x14ac:dyDescent="0.2">
      <c r="O78" s="1"/>
    </row>
    <row r="79" spans="1:16" x14ac:dyDescent="0.2">
      <c r="O79" s="1"/>
    </row>
    <row r="80" spans="1:16" x14ac:dyDescent="0.2">
      <c r="O80" s="1"/>
    </row>
    <row r="81" spans="15:15" x14ac:dyDescent="0.2">
      <c r="O81" s="1"/>
    </row>
    <row r="82" spans="15:15" x14ac:dyDescent="0.2">
      <c r="O82" s="1"/>
    </row>
    <row r="83" spans="15:15" x14ac:dyDescent="0.2">
      <c r="O83" s="1"/>
    </row>
    <row r="84" spans="15:15" x14ac:dyDescent="0.2">
      <c r="O84" s="1"/>
    </row>
    <row r="85" spans="15:15" x14ac:dyDescent="0.2">
      <c r="O85" s="1"/>
    </row>
    <row r="86" spans="15:15" x14ac:dyDescent="0.2">
      <c r="O86" s="1"/>
    </row>
    <row r="87" spans="15:15" x14ac:dyDescent="0.2">
      <c r="O87" s="1"/>
    </row>
    <row r="88" spans="15:15" x14ac:dyDescent="0.2">
      <c r="O88" s="1"/>
    </row>
    <row r="89" spans="15:15" x14ac:dyDescent="0.2">
      <c r="O89" s="1"/>
    </row>
    <row r="90" spans="15:15" x14ac:dyDescent="0.2">
      <c r="O90" s="1"/>
    </row>
    <row r="91" spans="15:15" x14ac:dyDescent="0.2">
      <c r="O91" s="1"/>
    </row>
    <row r="92" spans="15:15" x14ac:dyDescent="0.2">
      <c r="O92" s="1"/>
    </row>
    <row r="93" spans="15:15" x14ac:dyDescent="0.2">
      <c r="O93" s="1"/>
    </row>
    <row r="94" spans="15:15" x14ac:dyDescent="0.2">
      <c r="O94" s="1"/>
    </row>
    <row r="95" spans="15:15" x14ac:dyDescent="0.2">
      <c r="O95" s="1"/>
    </row>
    <row r="96" spans="15:15" x14ac:dyDescent="0.2">
      <c r="O96" s="1"/>
    </row>
    <row r="97" spans="1:15" x14ac:dyDescent="0.2">
      <c r="O97" s="1"/>
    </row>
    <row r="98" spans="1:15" x14ac:dyDescent="0.2">
      <c r="O98" s="1"/>
    </row>
    <row r="99" spans="1:15" x14ac:dyDescent="0.2">
      <c r="O99" s="1"/>
    </row>
    <row r="100" spans="1:15" x14ac:dyDescent="0.2">
      <c r="O100" s="1"/>
    </row>
    <row r="101" spans="1:15" x14ac:dyDescent="0.2">
      <c r="O101" s="1"/>
    </row>
    <row r="102" spans="1:15" x14ac:dyDescent="0.2">
      <c r="O102" s="1"/>
    </row>
    <row r="103" spans="1:15" x14ac:dyDescent="0.2">
      <c r="O103" s="1"/>
    </row>
    <row r="104" spans="1:15" x14ac:dyDescent="0.2">
      <c r="O104" s="1"/>
    </row>
    <row r="105" spans="1:15" x14ac:dyDescent="0.2">
      <c r="O105" s="1"/>
    </row>
    <row r="106" spans="1:15" x14ac:dyDescent="0.2">
      <c r="O106" s="1"/>
    </row>
    <row r="107" spans="1:15" x14ac:dyDescent="0.2">
      <c r="O107" s="1"/>
    </row>
    <row r="108" spans="1:15" x14ac:dyDescent="0.2">
      <c r="O108" s="1"/>
    </row>
    <row r="109" spans="1:15" x14ac:dyDescent="0.2">
      <c r="O109" s="1"/>
    </row>
    <row r="110" spans="1:15" x14ac:dyDescent="0.2">
      <c r="A110" s="16"/>
      <c r="O110" s="1"/>
    </row>
    <row r="111" spans="1:15" x14ac:dyDescent="0.2">
      <c r="A111" s="16"/>
      <c r="O111" s="1"/>
    </row>
    <row r="112" spans="1:15" x14ac:dyDescent="0.2">
      <c r="A112" s="16"/>
      <c r="O112" s="1"/>
    </row>
    <row r="113" spans="1:15" x14ac:dyDescent="0.2">
      <c r="A113" s="16"/>
      <c r="O113" s="1"/>
    </row>
    <row r="114" spans="1:15" x14ac:dyDescent="0.2">
      <c r="A114" s="16"/>
      <c r="O114" s="1"/>
    </row>
    <row r="115" spans="1:15" x14ac:dyDescent="0.2">
      <c r="A115" s="16"/>
      <c r="O115" s="1"/>
    </row>
    <row r="116" spans="1:15" x14ac:dyDescent="0.2">
      <c r="A116" s="16"/>
      <c r="O116" s="1"/>
    </row>
    <row r="117" spans="1:15" x14ac:dyDescent="0.2">
      <c r="A117" s="16"/>
      <c r="O117" s="1"/>
    </row>
    <row r="118" spans="1:15" x14ac:dyDescent="0.2">
      <c r="A118" s="16"/>
      <c r="O118" s="1"/>
    </row>
    <row r="119" spans="1:15" x14ac:dyDescent="0.2">
      <c r="A119" s="16"/>
      <c r="O119" s="1"/>
    </row>
    <row r="120" spans="1:15" x14ac:dyDescent="0.2">
      <c r="O120" s="1"/>
    </row>
    <row r="121" spans="1:15" x14ac:dyDescent="0.2">
      <c r="O121" s="1"/>
    </row>
    <row r="122" spans="1:15" x14ac:dyDescent="0.2">
      <c r="O122" s="1"/>
    </row>
    <row r="123" spans="1:15" x14ac:dyDescent="0.2">
      <c r="O123" s="1"/>
    </row>
    <row r="124" spans="1:15" x14ac:dyDescent="0.2">
      <c r="O124" s="1"/>
    </row>
    <row r="125" spans="1:15" x14ac:dyDescent="0.2">
      <c r="O125" s="1"/>
    </row>
    <row r="126" spans="1:15" x14ac:dyDescent="0.2">
      <c r="O126" s="1"/>
    </row>
    <row r="127" spans="1:15" x14ac:dyDescent="0.2">
      <c r="O127" s="1"/>
    </row>
    <row r="128" spans="1:15" x14ac:dyDescent="0.2">
      <c r="O128" s="1"/>
    </row>
    <row r="129" spans="15:15" x14ac:dyDescent="0.2">
      <c r="O129" s="1"/>
    </row>
    <row r="130" spans="15:15" x14ac:dyDescent="0.2">
      <c r="O130" s="1"/>
    </row>
    <row r="131" spans="15:15" x14ac:dyDescent="0.2">
      <c r="O131" s="1"/>
    </row>
    <row r="132" spans="15:15" x14ac:dyDescent="0.2">
      <c r="O132" s="1"/>
    </row>
    <row r="133" spans="15:15" x14ac:dyDescent="0.2">
      <c r="O133" s="1"/>
    </row>
    <row r="134" spans="15:15" x14ac:dyDescent="0.2">
      <c r="O134" s="1"/>
    </row>
    <row r="135" spans="15:15" x14ac:dyDescent="0.2">
      <c r="O135" s="1"/>
    </row>
    <row r="136" spans="15:15" x14ac:dyDescent="0.2">
      <c r="O136" s="1"/>
    </row>
    <row r="137" spans="15:15" x14ac:dyDescent="0.2">
      <c r="O137" s="1"/>
    </row>
    <row r="138" spans="15:15" x14ac:dyDescent="0.2">
      <c r="O138" s="1"/>
    </row>
    <row r="139" spans="15:15" x14ac:dyDescent="0.2">
      <c r="O139" s="1"/>
    </row>
    <row r="140" spans="15:15" x14ac:dyDescent="0.2">
      <c r="O140" s="1"/>
    </row>
    <row r="141" spans="15:15" x14ac:dyDescent="0.2">
      <c r="O141" s="1"/>
    </row>
    <row r="142" spans="15:15" x14ac:dyDescent="0.2">
      <c r="O142" s="1"/>
    </row>
    <row r="143" spans="15:15" x14ac:dyDescent="0.2">
      <c r="O143" s="1"/>
    </row>
    <row r="144" spans="15:15" x14ac:dyDescent="0.2">
      <c r="O144" s="1"/>
    </row>
    <row r="145" spans="15:15" x14ac:dyDescent="0.2">
      <c r="O145" s="1"/>
    </row>
    <row r="146" spans="15:15" x14ac:dyDescent="0.2">
      <c r="O146" s="1"/>
    </row>
    <row r="147" spans="15:15" x14ac:dyDescent="0.2">
      <c r="O147" s="1"/>
    </row>
    <row r="148" spans="15:15" x14ac:dyDescent="0.2">
      <c r="O148" s="1"/>
    </row>
    <row r="149" spans="15:15" x14ac:dyDescent="0.2">
      <c r="O149" s="1"/>
    </row>
    <row r="150" spans="15:15" x14ac:dyDescent="0.2">
      <c r="O150" s="1"/>
    </row>
    <row r="151" spans="15:15" x14ac:dyDescent="0.2">
      <c r="O151" s="1"/>
    </row>
    <row r="152" spans="15:15" x14ac:dyDescent="0.2">
      <c r="O152" s="1"/>
    </row>
    <row r="153" spans="15:15" x14ac:dyDescent="0.2">
      <c r="O153" s="1"/>
    </row>
    <row r="154" spans="15:15" x14ac:dyDescent="0.2">
      <c r="O154" s="1"/>
    </row>
  </sheetData>
  <sheetProtection password="DAC2" sheet="1" objects="1" scenarios="1"/>
  <printOptions horizontalCentered="1" verticalCentered="1"/>
  <pageMargins left="0.70866141732283472" right="0.70866141732283472" top="0.74803149606299213" bottom="0.74803149606299213" header="0.31496062992125984" footer="0.31496062992125984"/>
  <pageSetup paperSize="9" scale="5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pageSetUpPr fitToPage="1"/>
  </sheetPr>
  <dimension ref="A1:P184"/>
  <sheetViews>
    <sheetView showGridLines="0" zoomScale="110" zoomScaleNormal="110" workbookViewId="0"/>
  </sheetViews>
  <sheetFormatPr defaultColWidth="10.75" defaultRowHeight="12.75" x14ac:dyDescent="0.2"/>
  <cols>
    <col min="1" max="1" width="24.625" style="1" customWidth="1"/>
    <col min="2" max="2" width="13.125" style="1" customWidth="1"/>
    <col min="3" max="14" width="10.375" style="1" customWidth="1"/>
    <col min="15" max="15" width="10.375" style="7" customWidth="1"/>
    <col min="16" max="16" width="10.375" style="1" customWidth="1"/>
    <col min="17" max="16384" width="10.75" style="1"/>
  </cols>
  <sheetData>
    <row r="1" spans="1:16" ht="18.75" x14ac:dyDescent="0.3">
      <c r="A1" s="38" t="s">
        <v>44</v>
      </c>
    </row>
    <row r="2" spans="1:16" ht="12.75" customHeight="1" x14ac:dyDescent="0.2"/>
    <row r="3" spans="1:16" ht="12.75" customHeight="1" x14ac:dyDescent="0.2"/>
    <row r="4" spans="1:16" ht="12.75" customHeight="1" x14ac:dyDescent="0.2">
      <c r="A4" s="14"/>
      <c r="B4" s="48" t="s">
        <v>10</v>
      </c>
      <c r="C4" s="48" t="s">
        <v>15</v>
      </c>
      <c r="D4" s="48" t="s">
        <v>16</v>
      </c>
      <c r="E4" s="48" t="s">
        <v>17</v>
      </c>
      <c r="F4" s="48" t="s">
        <v>18</v>
      </c>
      <c r="G4" s="48" t="s">
        <v>19</v>
      </c>
      <c r="H4" s="48" t="s">
        <v>20</v>
      </c>
      <c r="I4" s="48" t="s">
        <v>21</v>
      </c>
      <c r="J4" s="48" t="s">
        <v>22</v>
      </c>
      <c r="K4" s="48" t="s">
        <v>23</v>
      </c>
      <c r="L4" s="48" t="s">
        <v>24</v>
      </c>
      <c r="M4" s="48" t="s">
        <v>25</v>
      </c>
      <c r="N4" s="48" t="s">
        <v>26</v>
      </c>
      <c r="O4" s="48" t="s">
        <v>27</v>
      </c>
      <c r="P4" s="48" t="s">
        <v>28</v>
      </c>
    </row>
    <row r="5" spans="1:16" ht="12.75" customHeight="1" x14ac:dyDescent="0.2">
      <c r="A5" s="46" t="s">
        <v>11</v>
      </c>
      <c r="B5" s="56">
        <f>'Weighted MA'!B5</f>
        <v>3.0499999999999999E-2</v>
      </c>
      <c r="C5" s="56">
        <f>'Weighted MA'!C5</f>
        <v>3.85E-2</v>
      </c>
      <c r="D5" s="56">
        <f>'Weighted MA'!D5</f>
        <v>4.3999999999999997E-2</v>
      </c>
      <c r="E5" s="56">
        <f>'Weighted MA'!E5</f>
        <v>4.4549546979911744E-2</v>
      </c>
      <c r="F5" s="56">
        <f>'Weighted MA'!F5</f>
        <v>4.9000000000000002E-2</v>
      </c>
      <c r="G5" s="56">
        <f>'Weighted MA'!G5</f>
        <v>4.9500000000000002E-2</v>
      </c>
      <c r="H5" s="56">
        <f>'Weighted MA'!H5</f>
        <v>0.05</v>
      </c>
      <c r="I5" s="56">
        <f>'Weighted MA'!I5</f>
        <v>5.8000000000000003E-2</v>
      </c>
      <c r="J5" s="56">
        <f>'Weighted MA'!J5</f>
        <v>6.5000000000000002E-2</v>
      </c>
      <c r="K5" s="56">
        <f>'Weighted MA'!K5</f>
        <v>5.5E-2</v>
      </c>
      <c r="L5" s="56">
        <f>'Weighted MA'!L5</f>
        <v>4.9000000000000002E-2</v>
      </c>
      <c r="M5" s="56">
        <f>'Weighted MA'!M5</f>
        <v>4.5999999999999999E-2</v>
      </c>
      <c r="N5" s="56">
        <f>'Weighted MA'!N5</f>
        <v>4.4999999999999998E-2</v>
      </c>
      <c r="O5" s="56">
        <f>'Weighted MA'!O5</f>
        <v>0.05</v>
      </c>
      <c r="P5" s="56">
        <f>'Weighted MA'!P5</f>
        <v>6.8000000000000005E-2</v>
      </c>
    </row>
    <row r="6" spans="1:16" ht="12.75" customHeight="1" x14ac:dyDescent="0.2">
      <c r="A6" s="47" t="s">
        <v>12</v>
      </c>
      <c r="B6" s="57">
        <f>'Weighted MA'!B6</f>
        <v>4.1000000000000002E-2</v>
      </c>
      <c r="C6" s="57">
        <f>'Weighted MA'!C6</f>
        <v>3.5499999999999997E-2</v>
      </c>
      <c r="D6" s="57">
        <f>'Weighted MA'!D6</f>
        <v>3.2000000000000001E-2</v>
      </c>
      <c r="E6" s="57">
        <f>'Weighted MA'!E6</f>
        <v>3.7999999999999999E-2</v>
      </c>
      <c r="F6" s="57">
        <f>'Weighted MA'!F6</f>
        <v>3.5000000000000003E-2</v>
      </c>
      <c r="G6" s="57">
        <f>'Weighted MA'!G6</f>
        <v>3.3000000000000002E-2</v>
      </c>
      <c r="H6" s="57">
        <f>'Weighted MA'!H6</f>
        <v>3.5000000000000003E-2</v>
      </c>
      <c r="I6" s="57">
        <f>'Weighted MA'!I6</f>
        <v>2.8500000000000001E-2</v>
      </c>
      <c r="J6" s="57">
        <f>'Weighted MA'!J6</f>
        <v>2.4E-2</v>
      </c>
      <c r="K6" s="57">
        <f>'Weighted MA'!K6</f>
        <v>3.2500000000000001E-2</v>
      </c>
      <c r="L6" s="57">
        <f>'Weighted MA'!L6</f>
        <v>3.5000000000000003E-2</v>
      </c>
      <c r="M6" s="57">
        <f>'Weighted MA'!M6</f>
        <v>3.7499999999999999E-2</v>
      </c>
      <c r="N6" s="57">
        <f>'Weighted MA'!N6</f>
        <v>0.04</v>
      </c>
      <c r="O6" s="57">
        <f>'Weighted MA'!O6</f>
        <v>4.1000000000000002E-2</v>
      </c>
      <c r="P6" s="57">
        <f>'Weighted MA'!P6</f>
        <v>2.5000000000000001E-2</v>
      </c>
    </row>
    <row r="7" spans="1:16" ht="12.75" customHeight="1" x14ac:dyDescent="0.2">
      <c r="A7" s="47" t="s">
        <v>14</v>
      </c>
      <c r="B7" s="57">
        <f>B5+B6</f>
        <v>7.1500000000000008E-2</v>
      </c>
      <c r="C7" s="57">
        <f t="shared" ref="C7:P7" si="0">C5+C6</f>
        <v>7.3999999999999996E-2</v>
      </c>
      <c r="D7" s="57">
        <f t="shared" si="0"/>
        <v>7.5999999999999998E-2</v>
      </c>
      <c r="E7" s="57">
        <f t="shared" si="0"/>
        <v>8.2549546979911737E-2</v>
      </c>
      <c r="F7" s="57">
        <f t="shared" si="0"/>
        <v>8.4000000000000005E-2</v>
      </c>
      <c r="G7" s="57">
        <f t="shared" si="0"/>
        <v>8.2500000000000004E-2</v>
      </c>
      <c r="H7" s="57">
        <f t="shared" si="0"/>
        <v>8.5000000000000006E-2</v>
      </c>
      <c r="I7" s="57">
        <f t="shared" si="0"/>
        <v>8.6500000000000007E-2</v>
      </c>
      <c r="J7" s="57">
        <f t="shared" si="0"/>
        <v>8.8999999999999996E-2</v>
      </c>
      <c r="K7" s="57">
        <f t="shared" si="0"/>
        <v>8.7499999999999994E-2</v>
      </c>
      <c r="L7" s="57">
        <f t="shared" si="0"/>
        <v>8.4000000000000005E-2</v>
      </c>
      <c r="M7" s="57">
        <f t="shared" si="0"/>
        <v>8.3499999999999991E-2</v>
      </c>
      <c r="N7" s="57">
        <f t="shared" si="0"/>
        <v>8.4999999999999992E-2</v>
      </c>
      <c r="O7" s="57">
        <f t="shared" si="0"/>
        <v>9.0999999999999998E-2</v>
      </c>
      <c r="P7" s="57">
        <f t="shared" si="0"/>
        <v>9.2999999999999999E-2</v>
      </c>
    </row>
    <row r="8" spans="1:16" ht="12.75" customHeight="1" x14ac:dyDescent="0.2">
      <c r="A8" s="60" t="s">
        <v>33</v>
      </c>
      <c r="B8" s="62">
        <f>'Weighted MA'!B8</f>
        <v>1000</v>
      </c>
      <c r="C8" s="62">
        <f>B8+C9</f>
        <v>1000</v>
      </c>
      <c r="D8" s="62">
        <f t="shared" ref="D8:P8" si="1">C8+D9</f>
        <v>1025</v>
      </c>
      <c r="E8" s="62">
        <f t="shared" si="1"/>
        <v>1025</v>
      </c>
      <c r="F8" s="62">
        <f t="shared" si="1"/>
        <v>1025</v>
      </c>
      <c r="G8" s="62">
        <f t="shared" si="1"/>
        <v>1025</v>
      </c>
      <c r="H8" s="62">
        <f t="shared" si="1"/>
        <v>1025</v>
      </c>
      <c r="I8" s="62">
        <f t="shared" si="1"/>
        <v>1025</v>
      </c>
      <c r="J8" s="62">
        <f t="shared" si="1"/>
        <v>1025</v>
      </c>
      <c r="K8" s="62">
        <f t="shared" si="1"/>
        <v>1025</v>
      </c>
      <c r="L8" s="62">
        <f t="shared" si="1"/>
        <v>1025</v>
      </c>
      <c r="M8" s="62">
        <f t="shared" si="1"/>
        <v>1025</v>
      </c>
      <c r="N8" s="62">
        <f t="shared" si="1"/>
        <v>1025</v>
      </c>
      <c r="O8" s="62">
        <f t="shared" si="1"/>
        <v>1025</v>
      </c>
      <c r="P8" s="62">
        <f t="shared" si="1"/>
        <v>1025</v>
      </c>
    </row>
    <row r="9" spans="1:16" ht="12.75" customHeight="1" x14ac:dyDescent="0.2">
      <c r="A9" s="59" t="s">
        <v>34</v>
      </c>
      <c r="B9" s="63"/>
      <c r="C9" s="63">
        <f>'Weighted MA'!C9</f>
        <v>0</v>
      </c>
      <c r="D9" s="63">
        <f>'Weighted MA'!D9</f>
        <v>25</v>
      </c>
      <c r="E9" s="63">
        <f>'Weighted MA'!E9</f>
        <v>0</v>
      </c>
      <c r="F9" s="63">
        <f>'Weighted MA'!F9</f>
        <v>0</v>
      </c>
      <c r="G9" s="63">
        <f>'Weighted MA'!G9</f>
        <v>0</v>
      </c>
      <c r="H9" s="63">
        <f>'Weighted MA'!H9</f>
        <v>0</v>
      </c>
      <c r="I9" s="63">
        <f>'Weighted MA'!I9</f>
        <v>0</v>
      </c>
      <c r="J9" s="63">
        <f>'Weighted MA'!J9</f>
        <v>0</v>
      </c>
      <c r="K9" s="63">
        <f>'Weighted MA'!K9</f>
        <v>0</v>
      </c>
      <c r="L9" s="63">
        <f>'Weighted MA'!L9</f>
        <v>0</v>
      </c>
      <c r="M9" s="63">
        <f>'Weighted MA'!M9</f>
        <v>0</v>
      </c>
      <c r="N9" s="63">
        <f>'Weighted MA'!N9</f>
        <v>0</v>
      </c>
      <c r="O9" s="63">
        <f>'Weighted MA'!O9</f>
        <v>0</v>
      </c>
      <c r="P9" s="63">
        <f>'Weighted MA'!P9</f>
        <v>0</v>
      </c>
    </row>
    <row r="10" spans="1:16" ht="12.75" customHeight="1" thickBot="1" x14ac:dyDescent="0.25"/>
    <row r="11" spans="1:16" ht="12.75" customHeight="1" thickTop="1" x14ac:dyDescent="0.2">
      <c r="A11" s="27" t="s">
        <v>6</v>
      </c>
      <c r="B11" s="28">
        <f>IRR(B55:B65)</f>
        <v>7.1500000000000341E-2</v>
      </c>
      <c r="C11" s="28">
        <f t="shared" ref="C11:P11" si="2">IRR(C55:C65)</f>
        <v>7.1911976008109724E-2</v>
      </c>
      <c r="D11" s="28">
        <f t="shared" si="2"/>
        <v>7.2718702579583239E-2</v>
      </c>
      <c r="E11" s="28">
        <f t="shared" si="2"/>
        <v>7.4266725173839143E-2</v>
      </c>
      <c r="F11" s="28">
        <f t="shared" si="2"/>
        <v>7.5792408663215127E-2</v>
      </c>
      <c r="G11" s="28">
        <f t="shared" si="2"/>
        <v>7.6841762180438034E-2</v>
      </c>
      <c r="H11" s="28">
        <f t="shared" si="2"/>
        <v>7.8120432290389452E-2</v>
      </c>
      <c r="I11" s="28">
        <f t="shared" si="2"/>
        <v>7.9436430513502687E-2</v>
      </c>
      <c r="J11" s="28">
        <f t="shared" si="2"/>
        <v>8.0943020228848139E-2</v>
      </c>
      <c r="K11" s="28">
        <f t="shared" si="2"/>
        <v>8.1980354846524328E-2</v>
      </c>
      <c r="L11" s="28">
        <f t="shared" si="2"/>
        <v>8.2302741286863323E-2</v>
      </c>
      <c r="M11" s="28">
        <f t="shared" si="2"/>
        <v>8.2496433850482997E-2</v>
      </c>
      <c r="N11" s="28">
        <f t="shared" si="2"/>
        <v>8.2987495894508267E-2</v>
      </c>
      <c r="O11" s="28">
        <f t="shared" si="2"/>
        <v>8.4249858952546441E-2</v>
      </c>
      <c r="P11" s="29">
        <f t="shared" si="2"/>
        <v>8.5616407191223765E-2</v>
      </c>
    </row>
    <row r="12" spans="1:16" s="18" customFormat="1" ht="12.75" customHeight="1" thickBot="1" x14ac:dyDescent="0.25">
      <c r="A12" s="30" t="s">
        <v>4</v>
      </c>
      <c r="B12" s="31">
        <f>'Weighted MA'!B12</f>
        <v>7.1500000000000008E-2</v>
      </c>
      <c r="C12" s="31">
        <f>'Weighted MA'!C12</f>
        <v>7.1750000000000008E-2</v>
      </c>
      <c r="D12" s="31">
        <f>'Weighted MA'!D12</f>
        <v>7.2292682926829277E-2</v>
      </c>
      <c r="E12" s="31">
        <f>'Weighted MA'!E12</f>
        <v>7.3370687510235288E-2</v>
      </c>
      <c r="F12" s="31">
        <f>'Weighted MA'!F12</f>
        <v>7.4590199705357241E-2</v>
      </c>
      <c r="G12" s="31">
        <f>'Weighted MA'!G12</f>
        <v>7.5663370437064573E-2</v>
      </c>
      <c r="H12" s="31">
        <f>'Weighted MA'!H12</f>
        <v>7.6980443607796281E-2</v>
      </c>
      <c r="I12" s="31">
        <f>'Weighted MA'!I12</f>
        <v>7.844385824194261E-2</v>
      </c>
      <c r="J12" s="31">
        <f>'Weighted MA'!J12</f>
        <v>8.0151175315113343E-2</v>
      </c>
      <c r="K12" s="31">
        <f>'Weighted MA'!K12</f>
        <v>8.1712150924869442E-2</v>
      </c>
      <c r="L12" s="31">
        <f>'Weighted MA'!L12</f>
        <v>8.2931663119991395E-2</v>
      </c>
      <c r="M12" s="31">
        <f>'Weighted MA'!M12</f>
        <v>8.3858492388284078E-2</v>
      </c>
      <c r="N12" s="31">
        <f>'Weighted MA'!N12</f>
        <v>8.4956053363893835E-2</v>
      </c>
      <c r="O12" s="31">
        <f>'Weighted MA'!O12</f>
        <v>8.5780487804878056E-2</v>
      </c>
      <c r="P12" s="32">
        <f>'Weighted MA'!P12</f>
        <v>8.6658536585365847E-2</v>
      </c>
    </row>
    <row r="13" spans="1:16" s="18" customFormat="1" ht="12.75" customHeight="1" thickTop="1" x14ac:dyDescent="0.2"/>
    <row r="14" spans="1:16" x14ac:dyDescent="0.2">
      <c r="B14" s="42" t="s">
        <v>30</v>
      </c>
      <c r="C14" s="45"/>
      <c r="D14" s="45"/>
      <c r="E14" s="45"/>
      <c r="F14" s="9"/>
      <c r="G14" s="9"/>
      <c r="H14" s="9"/>
      <c r="I14" s="9"/>
      <c r="J14" s="9"/>
      <c r="K14" s="9"/>
      <c r="L14" s="9"/>
      <c r="M14" s="9"/>
      <c r="N14" s="9"/>
      <c r="O14" s="9"/>
      <c r="P14" s="9"/>
    </row>
    <row r="15" spans="1:16" s="4" customFormat="1" x14ac:dyDescent="0.2">
      <c r="A15" s="22" t="s">
        <v>41</v>
      </c>
      <c r="B15" s="23" t="str">
        <f>B4</f>
        <v>Reset period</v>
      </c>
      <c r="C15" s="23" t="str">
        <f>C4</f>
        <v>Year 1</v>
      </c>
      <c r="D15" s="23" t="str">
        <f t="shared" ref="D15:P15" si="3">D4</f>
        <v>Year 2</v>
      </c>
      <c r="E15" s="23" t="str">
        <f t="shared" si="3"/>
        <v>Year 3</v>
      </c>
      <c r="F15" s="23" t="str">
        <f t="shared" si="3"/>
        <v>Year 4</v>
      </c>
      <c r="G15" s="23" t="str">
        <f t="shared" si="3"/>
        <v>Year 5</v>
      </c>
      <c r="H15" s="23" t="str">
        <f t="shared" si="3"/>
        <v>Year 6</v>
      </c>
      <c r="I15" s="23" t="str">
        <f t="shared" si="3"/>
        <v>Year 7</v>
      </c>
      <c r="J15" s="23" t="str">
        <f t="shared" si="3"/>
        <v>Year 8</v>
      </c>
      <c r="K15" s="23" t="str">
        <f t="shared" si="3"/>
        <v>Year 9</v>
      </c>
      <c r="L15" s="23" t="str">
        <f t="shared" si="3"/>
        <v>Year 10</v>
      </c>
      <c r="M15" s="23" t="str">
        <f t="shared" si="3"/>
        <v>Year 11</v>
      </c>
      <c r="N15" s="23" t="str">
        <f t="shared" si="3"/>
        <v>Year 12</v>
      </c>
      <c r="O15" s="23" t="str">
        <f t="shared" si="3"/>
        <v>Year 13</v>
      </c>
      <c r="P15" s="23" t="str">
        <f t="shared" si="3"/>
        <v>Year 14</v>
      </c>
    </row>
    <row r="16" spans="1:16" x14ac:dyDescent="0.2">
      <c r="A16" s="93">
        <v>1</v>
      </c>
      <c r="B16" s="52">
        <f>$B$5</f>
        <v>3.0499999999999999E-2</v>
      </c>
      <c r="C16" s="33">
        <f>B17</f>
        <v>3.0499999999999999E-2</v>
      </c>
      <c r="D16" s="33">
        <f t="shared" ref="D16:N19" si="4">C17</f>
        <v>3.0499999999999999E-2</v>
      </c>
      <c r="E16" s="33">
        <f t="shared" si="4"/>
        <v>3.0499999999999999E-2</v>
      </c>
      <c r="F16" s="33">
        <f t="shared" si="4"/>
        <v>3.0499999999999999E-2</v>
      </c>
      <c r="G16" s="33">
        <f t="shared" si="4"/>
        <v>3.0499999999999999E-2</v>
      </c>
      <c r="H16" s="33">
        <f t="shared" si="4"/>
        <v>3.0499999999999999E-2</v>
      </c>
      <c r="I16" s="33">
        <f t="shared" si="4"/>
        <v>3.0499999999999999E-2</v>
      </c>
      <c r="J16" s="33">
        <f t="shared" si="4"/>
        <v>3.0499999999999999E-2</v>
      </c>
      <c r="K16" s="33">
        <f t="shared" si="4"/>
        <v>3.0499999999999999E-2</v>
      </c>
      <c r="L16" s="33">
        <f t="shared" si="4"/>
        <v>3.85E-2</v>
      </c>
      <c r="M16" s="33">
        <f t="shared" si="4"/>
        <v>4.3999999999999997E-2</v>
      </c>
      <c r="N16" s="33">
        <f t="shared" si="4"/>
        <v>4.4549546979911744E-2</v>
      </c>
      <c r="O16" s="33">
        <f t="shared" ref="O16:O24" si="5">N17</f>
        <v>4.9000000000000002E-2</v>
      </c>
      <c r="P16" s="33">
        <f t="shared" ref="P16:P24" si="6">O17</f>
        <v>4.9500000000000002E-2</v>
      </c>
    </row>
    <row r="17" spans="1:16" x14ac:dyDescent="0.2">
      <c r="A17" s="93">
        <v>2</v>
      </c>
      <c r="B17" s="52">
        <f t="shared" ref="B17:B25" si="7">$B$5</f>
        <v>3.0499999999999999E-2</v>
      </c>
      <c r="C17" s="33">
        <f t="shared" ref="C17:C23" si="8">B18</f>
        <v>3.0499999999999999E-2</v>
      </c>
      <c r="D17" s="33">
        <f t="shared" si="4"/>
        <v>3.0499999999999999E-2</v>
      </c>
      <c r="E17" s="33">
        <f t="shared" si="4"/>
        <v>3.0499999999999999E-2</v>
      </c>
      <c r="F17" s="33">
        <f t="shared" si="4"/>
        <v>3.0499999999999999E-2</v>
      </c>
      <c r="G17" s="33">
        <f t="shared" si="4"/>
        <v>3.0499999999999999E-2</v>
      </c>
      <c r="H17" s="33">
        <f t="shared" si="4"/>
        <v>3.0499999999999999E-2</v>
      </c>
      <c r="I17" s="33">
        <f t="shared" si="4"/>
        <v>3.0499999999999999E-2</v>
      </c>
      <c r="J17" s="33">
        <f t="shared" si="4"/>
        <v>3.0499999999999999E-2</v>
      </c>
      <c r="K17" s="33">
        <f t="shared" si="4"/>
        <v>3.85E-2</v>
      </c>
      <c r="L17" s="33">
        <f t="shared" si="4"/>
        <v>4.3999999999999997E-2</v>
      </c>
      <c r="M17" s="33">
        <f t="shared" si="4"/>
        <v>4.4549546979911744E-2</v>
      </c>
      <c r="N17" s="33">
        <f t="shared" si="4"/>
        <v>4.9000000000000002E-2</v>
      </c>
      <c r="O17" s="33">
        <f t="shared" si="5"/>
        <v>4.9500000000000002E-2</v>
      </c>
      <c r="P17" s="33">
        <f t="shared" si="6"/>
        <v>0.05</v>
      </c>
    </row>
    <row r="18" spans="1:16" x14ac:dyDescent="0.2">
      <c r="A18" s="93">
        <v>3</v>
      </c>
      <c r="B18" s="52">
        <f t="shared" si="7"/>
        <v>3.0499999999999999E-2</v>
      </c>
      <c r="C18" s="33">
        <f t="shared" si="8"/>
        <v>3.0499999999999999E-2</v>
      </c>
      <c r="D18" s="33">
        <f t="shared" si="4"/>
        <v>3.0499999999999999E-2</v>
      </c>
      <c r="E18" s="33">
        <f t="shared" si="4"/>
        <v>3.0499999999999999E-2</v>
      </c>
      <c r="F18" s="33">
        <f t="shared" si="4"/>
        <v>3.0499999999999999E-2</v>
      </c>
      <c r="G18" s="33">
        <f t="shared" si="4"/>
        <v>3.0499999999999999E-2</v>
      </c>
      <c r="H18" s="33">
        <f t="shared" si="4"/>
        <v>3.0499999999999999E-2</v>
      </c>
      <c r="I18" s="33">
        <f t="shared" si="4"/>
        <v>3.0499999999999999E-2</v>
      </c>
      <c r="J18" s="33">
        <f t="shared" si="4"/>
        <v>3.85E-2</v>
      </c>
      <c r="K18" s="33">
        <f t="shared" si="4"/>
        <v>4.3999999999999997E-2</v>
      </c>
      <c r="L18" s="33">
        <f t="shared" si="4"/>
        <v>4.4549546979911744E-2</v>
      </c>
      <c r="M18" s="33">
        <f t="shared" si="4"/>
        <v>4.9000000000000002E-2</v>
      </c>
      <c r="N18" s="33">
        <f t="shared" si="4"/>
        <v>4.9500000000000002E-2</v>
      </c>
      <c r="O18" s="33">
        <f t="shared" si="5"/>
        <v>0.05</v>
      </c>
      <c r="P18" s="33">
        <f t="shared" si="6"/>
        <v>5.8000000000000003E-2</v>
      </c>
    </row>
    <row r="19" spans="1:16" x14ac:dyDescent="0.2">
      <c r="A19" s="93">
        <v>4</v>
      </c>
      <c r="B19" s="52">
        <f t="shared" si="7"/>
        <v>3.0499999999999999E-2</v>
      </c>
      <c r="C19" s="33">
        <f t="shared" si="8"/>
        <v>3.0499999999999999E-2</v>
      </c>
      <c r="D19" s="33">
        <f t="shared" si="4"/>
        <v>3.0499999999999999E-2</v>
      </c>
      <c r="E19" s="33">
        <f t="shared" si="4"/>
        <v>3.0499999999999999E-2</v>
      </c>
      <c r="F19" s="33">
        <f t="shared" si="4"/>
        <v>3.0499999999999999E-2</v>
      </c>
      <c r="G19" s="33">
        <f t="shared" si="4"/>
        <v>3.0499999999999999E-2</v>
      </c>
      <c r="H19" s="33">
        <f t="shared" si="4"/>
        <v>3.0499999999999999E-2</v>
      </c>
      <c r="I19" s="33">
        <f t="shared" si="4"/>
        <v>3.85E-2</v>
      </c>
      <c r="J19" s="33">
        <f t="shared" si="4"/>
        <v>4.3999999999999997E-2</v>
      </c>
      <c r="K19" s="33">
        <f t="shared" si="4"/>
        <v>4.4549546979911744E-2</v>
      </c>
      <c r="L19" s="33">
        <f t="shared" si="4"/>
        <v>4.9000000000000002E-2</v>
      </c>
      <c r="M19" s="33">
        <f t="shared" si="4"/>
        <v>4.9500000000000002E-2</v>
      </c>
      <c r="N19" s="33">
        <f t="shared" si="4"/>
        <v>0.05</v>
      </c>
      <c r="O19" s="33">
        <f t="shared" si="5"/>
        <v>5.8000000000000003E-2</v>
      </c>
      <c r="P19" s="33">
        <f t="shared" si="6"/>
        <v>6.5000000000000002E-2</v>
      </c>
    </row>
    <row r="20" spans="1:16" x14ac:dyDescent="0.2">
      <c r="A20" s="93">
        <v>5</v>
      </c>
      <c r="B20" s="52">
        <f t="shared" si="7"/>
        <v>3.0499999999999999E-2</v>
      </c>
      <c r="C20" s="33">
        <f t="shared" si="8"/>
        <v>3.0499999999999999E-2</v>
      </c>
      <c r="D20" s="33">
        <f t="shared" ref="D20:D24" si="9">C21</f>
        <v>3.0499999999999999E-2</v>
      </c>
      <c r="E20" s="33">
        <f t="shared" ref="E20:E24" si="10">D21</f>
        <v>3.0499999999999999E-2</v>
      </c>
      <c r="F20" s="33">
        <f t="shared" ref="F20:F24" si="11">E21</f>
        <v>3.0499999999999999E-2</v>
      </c>
      <c r="G20" s="33">
        <f t="shared" ref="G20:G24" si="12">F21</f>
        <v>3.0499999999999999E-2</v>
      </c>
      <c r="H20" s="33">
        <f t="shared" ref="H20:H24" si="13">G21</f>
        <v>3.85E-2</v>
      </c>
      <c r="I20" s="33">
        <f t="shared" ref="I20:I24" si="14">H21</f>
        <v>4.3999999999999997E-2</v>
      </c>
      <c r="J20" s="33">
        <f t="shared" ref="J20:J24" si="15">I21</f>
        <v>4.4549546979911744E-2</v>
      </c>
      <c r="K20" s="33">
        <f t="shared" ref="K20:K24" si="16">J21</f>
        <v>4.9000000000000002E-2</v>
      </c>
      <c r="L20" s="33">
        <f t="shared" ref="L20:L24" si="17">K21</f>
        <v>4.9500000000000002E-2</v>
      </c>
      <c r="M20" s="33">
        <f t="shared" ref="M20:M24" si="18">L21</f>
        <v>0.05</v>
      </c>
      <c r="N20" s="33">
        <f t="shared" ref="N20:N24" si="19">M21</f>
        <v>5.8000000000000003E-2</v>
      </c>
      <c r="O20" s="33">
        <f t="shared" si="5"/>
        <v>6.5000000000000002E-2</v>
      </c>
      <c r="P20" s="33">
        <f t="shared" si="6"/>
        <v>5.5E-2</v>
      </c>
    </row>
    <row r="21" spans="1:16" x14ac:dyDescent="0.2">
      <c r="A21" s="93">
        <v>6</v>
      </c>
      <c r="B21" s="52">
        <f t="shared" si="7"/>
        <v>3.0499999999999999E-2</v>
      </c>
      <c r="C21" s="33">
        <f t="shared" si="8"/>
        <v>3.0499999999999999E-2</v>
      </c>
      <c r="D21" s="33">
        <f t="shared" si="9"/>
        <v>3.0499999999999999E-2</v>
      </c>
      <c r="E21" s="33">
        <f t="shared" si="10"/>
        <v>3.0499999999999999E-2</v>
      </c>
      <c r="F21" s="33">
        <f t="shared" si="11"/>
        <v>3.0499999999999999E-2</v>
      </c>
      <c r="G21" s="33">
        <f t="shared" si="12"/>
        <v>3.85E-2</v>
      </c>
      <c r="H21" s="33">
        <f t="shared" si="13"/>
        <v>4.3999999999999997E-2</v>
      </c>
      <c r="I21" s="33">
        <f t="shared" si="14"/>
        <v>4.4549546979911744E-2</v>
      </c>
      <c r="J21" s="33">
        <f t="shared" si="15"/>
        <v>4.9000000000000002E-2</v>
      </c>
      <c r="K21" s="33">
        <f t="shared" si="16"/>
        <v>4.9500000000000002E-2</v>
      </c>
      <c r="L21" s="33">
        <f t="shared" si="17"/>
        <v>0.05</v>
      </c>
      <c r="M21" s="33">
        <f t="shared" si="18"/>
        <v>5.8000000000000003E-2</v>
      </c>
      <c r="N21" s="33">
        <f t="shared" si="19"/>
        <v>6.5000000000000002E-2</v>
      </c>
      <c r="O21" s="33">
        <f t="shared" si="5"/>
        <v>5.5E-2</v>
      </c>
      <c r="P21" s="33">
        <f t="shared" si="6"/>
        <v>4.9000000000000002E-2</v>
      </c>
    </row>
    <row r="22" spans="1:16" x14ac:dyDescent="0.2">
      <c r="A22" s="93">
        <v>7</v>
      </c>
      <c r="B22" s="52">
        <f t="shared" si="7"/>
        <v>3.0499999999999999E-2</v>
      </c>
      <c r="C22" s="33">
        <f t="shared" si="8"/>
        <v>3.0499999999999999E-2</v>
      </c>
      <c r="D22" s="33">
        <f t="shared" si="9"/>
        <v>3.0499999999999999E-2</v>
      </c>
      <c r="E22" s="33">
        <f t="shared" si="10"/>
        <v>3.0499999999999999E-2</v>
      </c>
      <c r="F22" s="33">
        <f t="shared" si="11"/>
        <v>3.85E-2</v>
      </c>
      <c r="G22" s="33">
        <f t="shared" si="12"/>
        <v>4.3999999999999997E-2</v>
      </c>
      <c r="H22" s="33">
        <f t="shared" si="13"/>
        <v>4.4549546979911744E-2</v>
      </c>
      <c r="I22" s="33">
        <f t="shared" si="14"/>
        <v>4.9000000000000002E-2</v>
      </c>
      <c r="J22" s="33">
        <f t="shared" si="15"/>
        <v>4.9500000000000002E-2</v>
      </c>
      <c r="K22" s="33">
        <f t="shared" si="16"/>
        <v>0.05</v>
      </c>
      <c r="L22" s="33">
        <f t="shared" si="17"/>
        <v>5.8000000000000003E-2</v>
      </c>
      <c r="M22" s="33">
        <f t="shared" si="18"/>
        <v>6.5000000000000002E-2</v>
      </c>
      <c r="N22" s="33">
        <f t="shared" si="19"/>
        <v>5.5E-2</v>
      </c>
      <c r="O22" s="33">
        <f t="shared" si="5"/>
        <v>4.9000000000000002E-2</v>
      </c>
      <c r="P22" s="33">
        <f t="shared" si="6"/>
        <v>4.5999999999999999E-2</v>
      </c>
    </row>
    <row r="23" spans="1:16" x14ac:dyDescent="0.2">
      <c r="A23" s="93">
        <v>8</v>
      </c>
      <c r="B23" s="52">
        <f t="shared" si="7"/>
        <v>3.0499999999999999E-2</v>
      </c>
      <c r="C23" s="33">
        <f t="shared" si="8"/>
        <v>3.0499999999999999E-2</v>
      </c>
      <c r="D23" s="33">
        <f t="shared" si="9"/>
        <v>3.0499999999999999E-2</v>
      </c>
      <c r="E23" s="33">
        <f t="shared" si="10"/>
        <v>3.85E-2</v>
      </c>
      <c r="F23" s="33">
        <f t="shared" si="11"/>
        <v>4.3999999999999997E-2</v>
      </c>
      <c r="G23" s="33">
        <f t="shared" si="12"/>
        <v>4.4549546979911744E-2</v>
      </c>
      <c r="H23" s="33">
        <f t="shared" si="13"/>
        <v>4.9000000000000002E-2</v>
      </c>
      <c r="I23" s="33">
        <f t="shared" si="14"/>
        <v>4.9500000000000002E-2</v>
      </c>
      <c r="J23" s="33">
        <f t="shared" si="15"/>
        <v>0.05</v>
      </c>
      <c r="K23" s="33">
        <f t="shared" si="16"/>
        <v>5.8000000000000003E-2</v>
      </c>
      <c r="L23" s="33">
        <f t="shared" si="17"/>
        <v>6.5000000000000002E-2</v>
      </c>
      <c r="M23" s="33">
        <f t="shared" si="18"/>
        <v>5.5E-2</v>
      </c>
      <c r="N23" s="33">
        <f t="shared" si="19"/>
        <v>4.9000000000000002E-2</v>
      </c>
      <c r="O23" s="33">
        <f t="shared" si="5"/>
        <v>4.5999999999999999E-2</v>
      </c>
      <c r="P23" s="33">
        <f t="shared" si="6"/>
        <v>4.4999999999999998E-2</v>
      </c>
    </row>
    <row r="24" spans="1:16" x14ac:dyDescent="0.2">
      <c r="A24" s="93">
        <v>9</v>
      </c>
      <c r="B24" s="52">
        <f t="shared" si="7"/>
        <v>3.0499999999999999E-2</v>
      </c>
      <c r="C24" s="33">
        <f>B25</f>
        <v>3.0499999999999999E-2</v>
      </c>
      <c r="D24" s="33">
        <f t="shared" si="9"/>
        <v>3.85E-2</v>
      </c>
      <c r="E24" s="33">
        <f t="shared" si="10"/>
        <v>4.3999999999999997E-2</v>
      </c>
      <c r="F24" s="33">
        <f t="shared" si="11"/>
        <v>4.4549546979911744E-2</v>
      </c>
      <c r="G24" s="33">
        <f t="shared" si="12"/>
        <v>4.9000000000000002E-2</v>
      </c>
      <c r="H24" s="33">
        <f t="shared" si="13"/>
        <v>4.9500000000000002E-2</v>
      </c>
      <c r="I24" s="33">
        <f t="shared" si="14"/>
        <v>0.05</v>
      </c>
      <c r="J24" s="33">
        <f t="shared" si="15"/>
        <v>5.8000000000000003E-2</v>
      </c>
      <c r="K24" s="33">
        <f t="shared" si="16"/>
        <v>6.5000000000000002E-2</v>
      </c>
      <c r="L24" s="33">
        <f t="shared" si="17"/>
        <v>5.5E-2</v>
      </c>
      <c r="M24" s="33">
        <f t="shared" si="18"/>
        <v>4.9000000000000002E-2</v>
      </c>
      <c r="N24" s="33">
        <f t="shared" si="19"/>
        <v>4.5999999999999999E-2</v>
      </c>
      <c r="O24" s="33">
        <f t="shared" si="5"/>
        <v>4.4999999999999998E-2</v>
      </c>
      <c r="P24" s="33">
        <f t="shared" si="6"/>
        <v>0.05</v>
      </c>
    </row>
    <row r="25" spans="1:16" s="18" customFormat="1" x14ac:dyDescent="0.2">
      <c r="A25" s="94">
        <v>10</v>
      </c>
      <c r="B25" s="49">
        <f t="shared" si="7"/>
        <v>3.0499999999999999E-2</v>
      </c>
      <c r="C25" s="53">
        <f>C5</f>
        <v>3.85E-2</v>
      </c>
      <c r="D25" s="53">
        <f t="shared" ref="D25:P25" si="20">D5</f>
        <v>4.3999999999999997E-2</v>
      </c>
      <c r="E25" s="53">
        <f t="shared" si="20"/>
        <v>4.4549546979911744E-2</v>
      </c>
      <c r="F25" s="53">
        <f t="shared" si="20"/>
        <v>4.9000000000000002E-2</v>
      </c>
      <c r="G25" s="53">
        <f t="shared" si="20"/>
        <v>4.9500000000000002E-2</v>
      </c>
      <c r="H25" s="53">
        <f t="shared" si="20"/>
        <v>0.05</v>
      </c>
      <c r="I25" s="53">
        <f t="shared" si="20"/>
        <v>5.8000000000000003E-2</v>
      </c>
      <c r="J25" s="53">
        <f t="shared" si="20"/>
        <v>6.5000000000000002E-2</v>
      </c>
      <c r="K25" s="53">
        <f t="shared" si="20"/>
        <v>5.5E-2</v>
      </c>
      <c r="L25" s="53">
        <f t="shared" si="20"/>
        <v>4.9000000000000002E-2</v>
      </c>
      <c r="M25" s="53">
        <f t="shared" si="20"/>
        <v>4.5999999999999999E-2</v>
      </c>
      <c r="N25" s="53">
        <f t="shared" si="20"/>
        <v>4.4999999999999998E-2</v>
      </c>
      <c r="O25" s="53">
        <f t="shared" si="20"/>
        <v>0.05</v>
      </c>
      <c r="P25" s="53">
        <f t="shared" si="20"/>
        <v>6.8000000000000005E-2</v>
      </c>
    </row>
    <row r="26" spans="1:16" x14ac:dyDescent="0.2">
      <c r="A26" s="12"/>
      <c r="B26" s="2"/>
      <c r="C26" s="3"/>
      <c r="D26" s="3"/>
      <c r="E26" s="3"/>
      <c r="F26" s="3"/>
      <c r="G26" s="3"/>
      <c r="H26" s="3"/>
      <c r="I26" s="3"/>
      <c r="J26" s="3"/>
      <c r="K26" s="3"/>
      <c r="L26" s="3"/>
      <c r="M26" s="3"/>
      <c r="N26" s="3"/>
      <c r="O26" s="3"/>
      <c r="P26" s="3"/>
    </row>
    <row r="27" spans="1:16" x14ac:dyDescent="0.2">
      <c r="A27" s="6"/>
      <c r="B27" s="42" t="s">
        <v>31</v>
      </c>
      <c r="C27" s="43"/>
      <c r="D27" s="43"/>
      <c r="E27" s="43"/>
      <c r="F27" s="10"/>
      <c r="G27" s="10"/>
      <c r="H27" s="10"/>
      <c r="I27" s="10"/>
      <c r="J27" s="10"/>
      <c r="K27" s="10"/>
      <c r="L27" s="10"/>
      <c r="M27" s="10"/>
      <c r="N27" s="10"/>
      <c r="O27" s="10"/>
      <c r="P27" s="10"/>
    </row>
    <row r="28" spans="1:16" x14ac:dyDescent="0.2">
      <c r="A28" s="22" t="str">
        <f>A15</f>
        <v>Annual data point</v>
      </c>
      <c r="B28" s="23" t="str">
        <f>B15</f>
        <v>Reset period</v>
      </c>
      <c r="C28" s="23" t="str">
        <f>C15</f>
        <v>Year 1</v>
      </c>
      <c r="D28" s="23" t="str">
        <f t="shared" ref="D28:P28" si="21">D15</f>
        <v>Year 2</v>
      </c>
      <c r="E28" s="23" t="str">
        <f t="shared" si="21"/>
        <v>Year 3</v>
      </c>
      <c r="F28" s="23" t="str">
        <f t="shared" si="21"/>
        <v>Year 4</v>
      </c>
      <c r="G28" s="23" t="str">
        <f t="shared" si="21"/>
        <v>Year 5</v>
      </c>
      <c r="H28" s="23" t="str">
        <f t="shared" si="21"/>
        <v>Year 6</v>
      </c>
      <c r="I28" s="23" t="str">
        <f t="shared" si="21"/>
        <v>Year 7</v>
      </c>
      <c r="J28" s="23" t="str">
        <f t="shared" si="21"/>
        <v>Year 8</v>
      </c>
      <c r="K28" s="23" t="str">
        <f t="shared" si="21"/>
        <v>Year 9</v>
      </c>
      <c r="L28" s="23" t="str">
        <f t="shared" si="21"/>
        <v>Year 10</v>
      </c>
      <c r="M28" s="23" t="str">
        <f t="shared" si="21"/>
        <v>Year 11</v>
      </c>
      <c r="N28" s="23" t="str">
        <f t="shared" si="21"/>
        <v>Year 12</v>
      </c>
      <c r="O28" s="23" t="str">
        <f t="shared" si="21"/>
        <v>Year 13</v>
      </c>
      <c r="P28" s="23" t="str">
        <f t="shared" si="21"/>
        <v>Year 14</v>
      </c>
    </row>
    <row r="29" spans="1:16" x14ac:dyDescent="0.2">
      <c r="A29" s="93">
        <v>1</v>
      </c>
      <c r="B29" s="52">
        <f>$B$6</f>
        <v>4.1000000000000002E-2</v>
      </c>
      <c r="C29" s="33">
        <f>B30</f>
        <v>4.1000000000000002E-2</v>
      </c>
      <c r="D29" s="33">
        <f t="shared" ref="D29:P37" si="22">C30</f>
        <v>4.1000000000000002E-2</v>
      </c>
      <c r="E29" s="33">
        <f t="shared" si="22"/>
        <v>4.1000000000000002E-2</v>
      </c>
      <c r="F29" s="33">
        <f t="shared" si="22"/>
        <v>4.1000000000000002E-2</v>
      </c>
      <c r="G29" s="33">
        <f t="shared" si="22"/>
        <v>4.1000000000000002E-2</v>
      </c>
      <c r="H29" s="33">
        <f t="shared" si="22"/>
        <v>4.1000000000000002E-2</v>
      </c>
      <c r="I29" s="33">
        <f t="shared" si="22"/>
        <v>4.1000000000000002E-2</v>
      </c>
      <c r="J29" s="33">
        <f t="shared" si="22"/>
        <v>4.1000000000000002E-2</v>
      </c>
      <c r="K29" s="33">
        <f t="shared" si="22"/>
        <v>4.1000000000000002E-2</v>
      </c>
      <c r="L29" s="33">
        <f t="shared" si="22"/>
        <v>3.5499999999999997E-2</v>
      </c>
      <c r="M29" s="33">
        <f t="shared" si="22"/>
        <v>3.2000000000000001E-2</v>
      </c>
      <c r="N29" s="33">
        <f t="shared" si="22"/>
        <v>3.7999999999999999E-2</v>
      </c>
      <c r="O29" s="33">
        <f t="shared" si="22"/>
        <v>3.5000000000000003E-2</v>
      </c>
      <c r="P29" s="33">
        <f t="shared" si="22"/>
        <v>3.3000000000000002E-2</v>
      </c>
    </row>
    <row r="30" spans="1:16" x14ac:dyDescent="0.2">
      <c r="A30" s="93">
        <v>2</v>
      </c>
      <c r="B30" s="52">
        <f t="shared" ref="B30:B38" si="23">$B$6</f>
        <v>4.1000000000000002E-2</v>
      </c>
      <c r="C30" s="33">
        <f t="shared" ref="C30:C36" si="24">B31</f>
        <v>4.1000000000000002E-2</v>
      </c>
      <c r="D30" s="33">
        <f t="shared" si="22"/>
        <v>4.1000000000000002E-2</v>
      </c>
      <c r="E30" s="33">
        <f t="shared" si="22"/>
        <v>4.1000000000000002E-2</v>
      </c>
      <c r="F30" s="33">
        <f t="shared" si="22"/>
        <v>4.1000000000000002E-2</v>
      </c>
      <c r="G30" s="33">
        <f t="shared" si="22"/>
        <v>4.1000000000000002E-2</v>
      </c>
      <c r="H30" s="33">
        <f t="shared" si="22"/>
        <v>4.1000000000000002E-2</v>
      </c>
      <c r="I30" s="33">
        <f t="shared" si="22"/>
        <v>4.1000000000000002E-2</v>
      </c>
      <c r="J30" s="33">
        <f t="shared" si="22"/>
        <v>4.1000000000000002E-2</v>
      </c>
      <c r="K30" s="33">
        <f t="shared" si="22"/>
        <v>3.5499999999999997E-2</v>
      </c>
      <c r="L30" s="33">
        <f t="shared" si="22"/>
        <v>3.2000000000000001E-2</v>
      </c>
      <c r="M30" s="33">
        <f t="shared" si="22"/>
        <v>3.7999999999999999E-2</v>
      </c>
      <c r="N30" s="33">
        <f t="shared" si="22"/>
        <v>3.5000000000000003E-2</v>
      </c>
      <c r="O30" s="33">
        <f t="shared" si="22"/>
        <v>3.3000000000000002E-2</v>
      </c>
      <c r="P30" s="33">
        <f t="shared" si="22"/>
        <v>3.5000000000000003E-2</v>
      </c>
    </row>
    <row r="31" spans="1:16" x14ac:dyDescent="0.2">
      <c r="A31" s="93">
        <v>3</v>
      </c>
      <c r="B31" s="52">
        <f t="shared" si="23"/>
        <v>4.1000000000000002E-2</v>
      </c>
      <c r="C31" s="33">
        <f t="shared" si="24"/>
        <v>4.1000000000000002E-2</v>
      </c>
      <c r="D31" s="33">
        <f t="shared" si="22"/>
        <v>4.1000000000000002E-2</v>
      </c>
      <c r="E31" s="33">
        <f t="shared" si="22"/>
        <v>4.1000000000000002E-2</v>
      </c>
      <c r="F31" s="33">
        <f t="shared" si="22"/>
        <v>4.1000000000000002E-2</v>
      </c>
      <c r="G31" s="33">
        <f t="shared" si="22"/>
        <v>4.1000000000000002E-2</v>
      </c>
      <c r="H31" s="33">
        <f t="shared" si="22"/>
        <v>4.1000000000000002E-2</v>
      </c>
      <c r="I31" s="33">
        <f t="shared" si="22"/>
        <v>4.1000000000000002E-2</v>
      </c>
      <c r="J31" s="33">
        <f t="shared" si="22"/>
        <v>3.5499999999999997E-2</v>
      </c>
      <c r="K31" s="33">
        <f t="shared" si="22"/>
        <v>3.2000000000000001E-2</v>
      </c>
      <c r="L31" s="33">
        <f t="shared" si="22"/>
        <v>3.7999999999999999E-2</v>
      </c>
      <c r="M31" s="33">
        <f t="shared" si="22"/>
        <v>3.5000000000000003E-2</v>
      </c>
      <c r="N31" s="33">
        <f t="shared" si="22"/>
        <v>3.3000000000000002E-2</v>
      </c>
      <c r="O31" s="33">
        <f t="shared" si="22"/>
        <v>3.5000000000000003E-2</v>
      </c>
      <c r="P31" s="33">
        <f t="shared" si="22"/>
        <v>2.8500000000000001E-2</v>
      </c>
    </row>
    <row r="32" spans="1:16" x14ac:dyDescent="0.2">
      <c r="A32" s="93">
        <v>4</v>
      </c>
      <c r="B32" s="52">
        <f t="shared" si="23"/>
        <v>4.1000000000000002E-2</v>
      </c>
      <c r="C32" s="33">
        <f t="shared" si="24"/>
        <v>4.1000000000000002E-2</v>
      </c>
      <c r="D32" s="33">
        <f t="shared" si="22"/>
        <v>4.1000000000000002E-2</v>
      </c>
      <c r="E32" s="33">
        <f t="shared" si="22"/>
        <v>4.1000000000000002E-2</v>
      </c>
      <c r="F32" s="33">
        <f t="shared" si="22"/>
        <v>4.1000000000000002E-2</v>
      </c>
      <c r="G32" s="33">
        <f t="shared" si="22"/>
        <v>4.1000000000000002E-2</v>
      </c>
      <c r="H32" s="33">
        <f t="shared" si="22"/>
        <v>4.1000000000000002E-2</v>
      </c>
      <c r="I32" s="33">
        <f t="shared" si="22"/>
        <v>3.5499999999999997E-2</v>
      </c>
      <c r="J32" s="33">
        <f t="shared" si="22"/>
        <v>3.2000000000000001E-2</v>
      </c>
      <c r="K32" s="33">
        <f t="shared" si="22"/>
        <v>3.7999999999999999E-2</v>
      </c>
      <c r="L32" s="33">
        <f t="shared" si="22"/>
        <v>3.5000000000000003E-2</v>
      </c>
      <c r="M32" s="33">
        <f t="shared" si="22"/>
        <v>3.3000000000000002E-2</v>
      </c>
      <c r="N32" s="33">
        <f t="shared" si="22"/>
        <v>3.5000000000000003E-2</v>
      </c>
      <c r="O32" s="33">
        <f t="shared" si="22"/>
        <v>2.8500000000000001E-2</v>
      </c>
      <c r="P32" s="33">
        <f t="shared" si="22"/>
        <v>2.4E-2</v>
      </c>
    </row>
    <row r="33" spans="1:16" x14ac:dyDescent="0.2">
      <c r="A33" s="93">
        <v>5</v>
      </c>
      <c r="B33" s="52">
        <f t="shared" si="23"/>
        <v>4.1000000000000002E-2</v>
      </c>
      <c r="C33" s="33">
        <f t="shared" si="24"/>
        <v>4.1000000000000002E-2</v>
      </c>
      <c r="D33" s="33">
        <f t="shared" si="22"/>
        <v>4.1000000000000002E-2</v>
      </c>
      <c r="E33" s="33">
        <f t="shared" si="22"/>
        <v>4.1000000000000002E-2</v>
      </c>
      <c r="F33" s="33">
        <f t="shared" si="22"/>
        <v>4.1000000000000002E-2</v>
      </c>
      <c r="G33" s="33">
        <f t="shared" si="22"/>
        <v>4.1000000000000002E-2</v>
      </c>
      <c r="H33" s="33">
        <f t="shared" si="22"/>
        <v>3.5499999999999997E-2</v>
      </c>
      <c r="I33" s="33">
        <f t="shared" si="22"/>
        <v>3.2000000000000001E-2</v>
      </c>
      <c r="J33" s="33">
        <f t="shared" si="22"/>
        <v>3.7999999999999999E-2</v>
      </c>
      <c r="K33" s="33">
        <f t="shared" si="22"/>
        <v>3.5000000000000003E-2</v>
      </c>
      <c r="L33" s="33">
        <f t="shared" si="22"/>
        <v>3.3000000000000002E-2</v>
      </c>
      <c r="M33" s="33">
        <f t="shared" si="22"/>
        <v>3.5000000000000003E-2</v>
      </c>
      <c r="N33" s="33">
        <f t="shared" si="22"/>
        <v>2.8500000000000001E-2</v>
      </c>
      <c r="O33" s="33">
        <f t="shared" si="22"/>
        <v>2.4E-2</v>
      </c>
      <c r="P33" s="33">
        <f t="shared" si="22"/>
        <v>3.2500000000000001E-2</v>
      </c>
    </row>
    <row r="34" spans="1:16" x14ac:dyDescent="0.2">
      <c r="A34" s="93">
        <v>6</v>
      </c>
      <c r="B34" s="52">
        <f t="shared" si="23"/>
        <v>4.1000000000000002E-2</v>
      </c>
      <c r="C34" s="33">
        <f t="shared" si="24"/>
        <v>4.1000000000000002E-2</v>
      </c>
      <c r="D34" s="33">
        <f t="shared" si="22"/>
        <v>4.1000000000000002E-2</v>
      </c>
      <c r="E34" s="33">
        <f t="shared" si="22"/>
        <v>4.1000000000000002E-2</v>
      </c>
      <c r="F34" s="33">
        <f t="shared" si="22"/>
        <v>4.1000000000000002E-2</v>
      </c>
      <c r="G34" s="33">
        <f t="shared" si="22"/>
        <v>3.5499999999999997E-2</v>
      </c>
      <c r="H34" s="33">
        <f t="shared" si="22"/>
        <v>3.2000000000000001E-2</v>
      </c>
      <c r="I34" s="33">
        <f t="shared" si="22"/>
        <v>3.7999999999999999E-2</v>
      </c>
      <c r="J34" s="33">
        <f t="shared" si="22"/>
        <v>3.5000000000000003E-2</v>
      </c>
      <c r="K34" s="33">
        <f t="shared" si="22"/>
        <v>3.3000000000000002E-2</v>
      </c>
      <c r="L34" s="33">
        <f t="shared" si="22"/>
        <v>3.5000000000000003E-2</v>
      </c>
      <c r="M34" s="33">
        <f t="shared" si="22"/>
        <v>2.8500000000000001E-2</v>
      </c>
      <c r="N34" s="33">
        <f t="shared" si="22"/>
        <v>2.4E-2</v>
      </c>
      <c r="O34" s="33">
        <f t="shared" si="22"/>
        <v>3.2500000000000001E-2</v>
      </c>
      <c r="P34" s="33">
        <f t="shared" si="22"/>
        <v>3.5000000000000003E-2</v>
      </c>
    </row>
    <row r="35" spans="1:16" x14ac:dyDescent="0.2">
      <c r="A35" s="93">
        <v>7</v>
      </c>
      <c r="B35" s="52">
        <f t="shared" si="23"/>
        <v>4.1000000000000002E-2</v>
      </c>
      <c r="C35" s="33">
        <f t="shared" si="24"/>
        <v>4.1000000000000002E-2</v>
      </c>
      <c r="D35" s="33">
        <f t="shared" si="22"/>
        <v>4.1000000000000002E-2</v>
      </c>
      <c r="E35" s="33">
        <f t="shared" si="22"/>
        <v>4.1000000000000002E-2</v>
      </c>
      <c r="F35" s="33">
        <f t="shared" si="22"/>
        <v>3.5499999999999997E-2</v>
      </c>
      <c r="G35" s="33">
        <f t="shared" si="22"/>
        <v>3.2000000000000001E-2</v>
      </c>
      <c r="H35" s="33">
        <f t="shared" si="22"/>
        <v>3.7999999999999999E-2</v>
      </c>
      <c r="I35" s="33">
        <f t="shared" si="22"/>
        <v>3.5000000000000003E-2</v>
      </c>
      <c r="J35" s="33">
        <f t="shared" si="22"/>
        <v>3.3000000000000002E-2</v>
      </c>
      <c r="K35" s="33">
        <f t="shared" si="22"/>
        <v>3.5000000000000003E-2</v>
      </c>
      <c r="L35" s="33">
        <f t="shared" si="22"/>
        <v>2.8500000000000001E-2</v>
      </c>
      <c r="M35" s="33">
        <f t="shared" si="22"/>
        <v>2.4E-2</v>
      </c>
      <c r="N35" s="33">
        <f t="shared" si="22"/>
        <v>3.2500000000000001E-2</v>
      </c>
      <c r="O35" s="33">
        <f t="shared" si="22"/>
        <v>3.5000000000000003E-2</v>
      </c>
      <c r="P35" s="33">
        <f t="shared" si="22"/>
        <v>3.7499999999999999E-2</v>
      </c>
    </row>
    <row r="36" spans="1:16" x14ac:dyDescent="0.2">
      <c r="A36" s="93">
        <v>8</v>
      </c>
      <c r="B36" s="52">
        <f t="shared" si="23"/>
        <v>4.1000000000000002E-2</v>
      </c>
      <c r="C36" s="33">
        <f t="shared" si="24"/>
        <v>4.1000000000000002E-2</v>
      </c>
      <c r="D36" s="33">
        <f t="shared" si="22"/>
        <v>4.1000000000000002E-2</v>
      </c>
      <c r="E36" s="33">
        <f t="shared" si="22"/>
        <v>3.5499999999999997E-2</v>
      </c>
      <c r="F36" s="33">
        <f t="shared" si="22"/>
        <v>3.2000000000000001E-2</v>
      </c>
      <c r="G36" s="33">
        <f t="shared" si="22"/>
        <v>3.7999999999999999E-2</v>
      </c>
      <c r="H36" s="33">
        <f t="shared" si="22"/>
        <v>3.5000000000000003E-2</v>
      </c>
      <c r="I36" s="33">
        <f t="shared" si="22"/>
        <v>3.3000000000000002E-2</v>
      </c>
      <c r="J36" s="33">
        <f t="shared" si="22"/>
        <v>3.5000000000000003E-2</v>
      </c>
      <c r="K36" s="33">
        <f t="shared" si="22"/>
        <v>2.8500000000000001E-2</v>
      </c>
      <c r="L36" s="33">
        <f t="shared" si="22"/>
        <v>2.4E-2</v>
      </c>
      <c r="M36" s="33">
        <f t="shared" si="22"/>
        <v>3.2500000000000001E-2</v>
      </c>
      <c r="N36" s="33">
        <f t="shared" si="22"/>
        <v>3.5000000000000003E-2</v>
      </c>
      <c r="O36" s="33">
        <f t="shared" si="22"/>
        <v>3.7499999999999999E-2</v>
      </c>
      <c r="P36" s="33">
        <f t="shared" si="22"/>
        <v>0.04</v>
      </c>
    </row>
    <row r="37" spans="1:16" x14ac:dyDescent="0.2">
      <c r="A37" s="93">
        <v>9</v>
      </c>
      <c r="B37" s="52">
        <f t="shared" si="23"/>
        <v>4.1000000000000002E-2</v>
      </c>
      <c r="C37" s="33">
        <f>B38</f>
        <v>4.1000000000000002E-2</v>
      </c>
      <c r="D37" s="33">
        <f t="shared" si="22"/>
        <v>3.5499999999999997E-2</v>
      </c>
      <c r="E37" s="33">
        <f t="shared" si="22"/>
        <v>3.2000000000000001E-2</v>
      </c>
      <c r="F37" s="33">
        <f t="shared" si="22"/>
        <v>3.7999999999999999E-2</v>
      </c>
      <c r="G37" s="33">
        <f t="shared" si="22"/>
        <v>3.5000000000000003E-2</v>
      </c>
      <c r="H37" s="33">
        <f t="shared" si="22"/>
        <v>3.3000000000000002E-2</v>
      </c>
      <c r="I37" s="33">
        <f t="shared" si="22"/>
        <v>3.5000000000000003E-2</v>
      </c>
      <c r="J37" s="33">
        <f t="shared" si="22"/>
        <v>2.8500000000000001E-2</v>
      </c>
      <c r="K37" s="33">
        <f t="shared" si="22"/>
        <v>2.4E-2</v>
      </c>
      <c r="L37" s="33">
        <f t="shared" si="22"/>
        <v>3.2500000000000001E-2</v>
      </c>
      <c r="M37" s="33">
        <f t="shared" si="22"/>
        <v>3.5000000000000003E-2</v>
      </c>
      <c r="N37" s="33">
        <f t="shared" si="22"/>
        <v>3.7499999999999999E-2</v>
      </c>
      <c r="O37" s="33">
        <f t="shared" si="22"/>
        <v>0.04</v>
      </c>
      <c r="P37" s="33">
        <f t="shared" si="22"/>
        <v>4.1000000000000002E-2</v>
      </c>
    </row>
    <row r="38" spans="1:16" s="39" customFormat="1" x14ac:dyDescent="0.2">
      <c r="A38" s="94">
        <v>10</v>
      </c>
      <c r="B38" s="49">
        <f t="shared" si="23"/>
        <v>4.1000000000000002E-2</v>
      </c>
      <c r="C38" s="53">
        <f>C6</f>
        <v>3.5499999999999997E-2</v>
      </c>
      <c r="D38" s="53">
        <f t="shared" ref="D38:P38" si="25">D6</f>
        <v>3.2000000000000001E-2</v>
      </c>
      <c r="E38" s="53">
        <f t="shared" si="25"/>
        <v>3.7999999999999999E-2</v>
      </c>
      <c r="F38" s="53">
        <f t="shared" si="25"/>
        <v>3.5000000000000003E-2</v>
      </c>
      <c r="G38" s="53">
        <f t="shared" si="25"/>
        <v>3.3000000000000002E-2</v>
      </c>
      <c r="H38" s="53">
        <f t="shared" si="25"/>
        <v>3.5000000000000003E-2</v>
      </c>
      <c r="I38" s="53">
        <f t="shared" si="25"/>
        <v>2.8500000000000001E-2</v>
      </c>
      <c r="J38" s="53">
        <f t="shared" si="25"/>
        <v>2.4E-2</v>
      </c>
      <c r="K38" s="53">
        <f t="shared" si="25"/>
        <v>3.2500000000000001E-2</v>
      </c>
      <c r="L38" s="53">
        <f t="shared" si="25"/>
        <v>3.5000000000000003E-2</v>
      </c>
      <c r="M38" s="53">
        <f t="shared" si="25"/>
        <v>3.7499999999999999E-2</v>
      </c>
      <c r="N38" s="53">
        <f t="shared" si="25"/>
        <v>0.04</v>
      </c>
      <c r="O38" s="53">
        <f t="shared" si="25"/>
        <v>4.1000000000000002E-2</v>
      </c>
      <c r="P38" s="53">
        <f t="shared" si="25"/>
        <v>2.5000000000000001E-2</v>
      </c>
    </row>
    <row r="39" spans="1:16" x14ac:dyDescent="0.2">
      <c r="A39" s="12"/>
      <c r="B39" s="2"/>
      <c r="C39" s="3"/>
      <c r="D39" s="3"/>
      <c r="E39" s="3"/>
      <c r="F39" s="3"/>
      <c r="G39" s="3"/>
      <c r="H39" s="3"/>
      <c r="I39" s="3"/>
      <c r="J39" s="3"/>
      <c r="K39" s="3"/>
      <c r="L39" s="3"/>
      <c r="M39" s="3"/>
      <c r="N39" s="3"/>
      <c r="O39" s="3"/>
      <c r="P39" s="3"/>
    </row>
    <row r="40" spans="1:16" x14ac:dyDescent="0.2">
      <c r="B40" s="44" t="s">
        <v>32</v>
      </c>
      <c r="C40" s="14"/>
      <c r="O40" s="1"/>
    </row>
    <row r="41" spans="1:16" s="4" customFormat="1" x14ac:dyDescent="0.2">
      <c r="A41" s="22" t="str">
        <f>A28</f>
        <v>Annual data point</v>
      </c>
      <c r="B41" s="23" t="str">
        <f t="shared" ref="B41:P41" si="26">B15</f>
        <v>Reset period</v>
      </c>
      <c r="C41" s="23" t="str">
        <f t="shared" si="26"/>
        <v>Year 1</v>
      </c>
      <c r="D41" s="23" t="str">
        <f t="shared" si="26"/>
        <v>Year 2</v>
      </c>
      <c r="E41" s="23" t="str">
        <f t="shared" si="26"/>
        <v>Year 3</v>
      </c>
      <c r="F41" s="23" t="str">
        <f t="shared" si="26"/>
        <v>Year 4</v>
      </c>
      <c r="G41" s="23" t="str">
        <f t="shared" si="26"/>
        <v>Year 5</v>
      </c>
      <c r="H41" s="23" t="str">
        <f t="shared" si="26"/>
        <v>Year 6</v>
      </c>
      <c r="I41" s="23" t="str">
        <f t="shared" si="26"/>
        <v>Year 7</v>
      </c>
      <c r="J41" s="23" t="str">
        <f t="shared" si="26"/>
        <v>Year 8</v>
      </c>
      <c r="K41" s="23" t="str">
        <f t="shared" si="26"/>
        <v>Year 9</v>
      </c>
      <c r="L41" s="23" t="str">
        <f t="shared" si="26"/>
        <v>Year 10</v>
      </c>
      <c r="M41" s="23" t="str">
        <f t="shared" si="26"/>
        <v>Year 11</v>
      </c>
      <c r="N41" s="23" t="str">
        <f t="shared" si="26"/>
        <v>Year 12</v>
      </c>
      <c r="O41" s="23" t="str">
        <f t="shared" si="26"/>
        <v>Year 13</v>
      </c>
      <c r="P41" s="23" t="str">
        <f t="shared" si="26"/>
        <v>Year 14</v>
      </c>
    </row>
    <row r="42" spans="1:16" x14ac:dyDescent="0.2">
      <c r="A42" s="93">
        <f t="shared" ref="A42:A51" si="27">A16</f>
        <v>1</v>
      </c>
      <c r="B42" s="64">
        <f>$B$8/10</f>
        <v>100</v>
      </c>
      <c r="C42" s="65">
        <f>B43</f>
        <v>100</v>
      </c>
      <c r="D42" s="65">
        <f t="shared" ref="D42:N50" si="28">C43</f>
        <v>100</v>
      </c>
      <c r="E42" s="65">
        <f t="shared" si="28"/>
        <v>100</v>
      </c>
      <c r="F42" s="65">
        <f t="shared" si="28"/>
        <v>100</v>
      </c>
      <c r="G42" s="65">
        <f t="shared" si="28"/>
        <v>100</v>
      </c>
      <c r="H42" s="65">
        <f t="shared" si="28"/>
        <v>100</v>
      </c>
      <c r="I42" s="65">
        <f t="shared" si="28"/>
        <v>100</v>
      </c>
      <c r="J42" s="65">
        <f t="shared" si="28"/>
        <v>100</v>
      </c>
      <c r="K42" s="65">
        <f t="shared" si="28"/>
        <v>100</v>
      </c>
      <c r="L42" s="65">
        <f t="shared" si="28"/>
        <v>99.999999999999659</v>
      </c>
      <c r="M42" s="65">
        <f t="shared" si="28"/>
        <v>124.83802399189025</v>
      </c>
      <c r="N42" s="65">
        <f t="shared" si="28"/>
        <v>99.551019679310826</v>
      </c>
      <c r="O42" s="65">
        <f t="shared" ref="O42:O50" si="29">N43</f>
        <v>99.032188096113899</v>
      </c>
      <c r="P42" s="65">
        <f t="shared" ref="P42:P50" si="30">O43</f>
        <v>98.637066319577102</v>
      </c>
    </row>
    <row r="43" spans="1:16" x14ac:dyDescent="0.2">
      <c r="A43" s="93">
        <f t="shared" si="27"/>
        <v>2</v>
      </c>
      <c r="B43" s="64">
        <f t="shared" ref="B43:B51" si="31">$B$8/10</f>
        <v>100</v>
      </c>
      <c r="C43" s="65">
        <f t="shared" ref="C43:C49" si="32">B44</f>
        <v>100</v>
      </c>
      <c r="D43" s="65">
        <f t="shared" si="28"/>
        <v>100</v>
      </c>
      <c r="E43" s="65">
        <f t="shared" si="28"/>
        <v>100</v>
      </c>
      <c r="F43" s="65">
        <f t="shared" si="28"/>
        <v>100</v>
      </c>
      <c r="G43" s="65">
        <f t="shared" si="28"/>
        <v>100</v>
      </c>
      <c r="H43" s="65">
        <f t="shared" si="28"/>
        <v>100</v>
      </c>
      <c r="I43" s="65">
        <f t="shared" si="28"/>
        <v>100</v>
      </c>
      <c r="J43" s="65">
        <f t="shared" si="28"/>
        <v>100</v>
      </c>
      <c r="K43" s="65">
        <f t="shared" si="28"/>
        <v>99.999999999999659</v>
      </c>
      <c r="L43" s="65">
        <f t="shared" si="28"/>
        <v>124.83802399189025</v>
      </c>
      <c r="M43" s="65">
        <f t="shared" si="28"/>
        <v>99.551019679310826</v>
      </c>
      <c r="N43" s="65">
        <f t="shared" si="28"/>
        <v>99.032188096113899</v>
      </c>
      <c r="O43" s="65">
        <f t="shared" si="29"/>
        <v>98.637066319577102</v>
      </c>
      <c r="P43" s="65">
        <f t="shared" si="30"/>
        <v>98.549036935788706</v>
      </c>
    </row>
    <row r="44" spans="1:16" x14ac:dyDescent="0.2">
      <c r="A44" s="93">
        <f t="shared" si="27"/>
        <v>3</v>
      </c>
      <c r="B44" s="64">
        <f t="shared" si="31"/>
        <v>100</v>
      </c>
      <c r="C44" s="65">
        <f t="shared" si="32"/>
        <v>100</v>
      </c>
      <c r="D44" s="65">
        <f t="shared" si="28"/>
        <v>100</v>
      </c>
      <c r="E44" s="65">
        <f t="shared" si="28"/>
        <v>100</v>
      </c>
      <c r="F44" s="65">
        <f t="shared" si="28"/>
        <v>100</v>
      </c>
      <c r="G44" s="65">
        <f t="shared" si="28"/>
        <v>100</v>
      </c>
      <c r="H44" s="65">
        <f t="shared" si="28"/>
        <v>100</v>
      </c>
      <c r="I44" s="65">
        <f t="shared" si="28"/>
        <v>100</v>
      </c>
      <c r="J44" s="65">
        <f t="shared" si="28"/>
        <v>99.999999999999659</v>
      </c>
      <c r="K44" s="65">
        <f t="shared" si="28"/>
        <v>124.83802399189025</v>
      </c>
      <c r="L44" s="65">
        <f t="shared" si="28"/>
        <v>99.551019679310826</v>
      </c>
      <c r="M44" s="65">
        <f t="shared" si="28"/>
        <v>99.032188096113899</v>
      </c>
      <c r="N44" s="65">
        <f t="shared" si="28"/>
        <v>98.637066319577102</v>
      </c>
      <c r="O44" s="65">
        <f t="shared" si="29"/>
        <v>98.549036935788706</v>
      </c>
      <c r="P44" s="65">
        <f t="shared" si="30"/>
        <v>98.465068212630555</v>
      </c>
    </row>
    <row r="45" spans="1:16" x14ac:dyDescent="0.2">
      <c r="A45" s="93">
        <f t="shared" si="27"/>
        <v>4</v>
      </c>
      <c r="B45" s="64">
        <f t="shared" si="31"/>
        <v>100</v>
      </c>
      <c r="C45" s="65">
        <f t="shared" si="32"/>
        <v>100</v>
      </c>
      <c r="D45" s="65">
        <f t="shared" si="28"/>
        <v>100</v>
      </c>
      <c r="E45" s="65">
        <f t="shared" si="28"/>
        <v>100</v>
      </c>
      <c r="F45" s="65">
        <f t="shared" si="28"/>
        <v>100</v>
      </c>
      <c r="G45" s="65">
        <f t="shared" si="28"/>
        <v>100</v>
      </c>
      <c r="H45" s="65">
        <f t="shared" si="28"/>
        <v>100</v>
      </c>
      <c r="I45" s="65">
        <f t="shared" si="28"/>
        <v>99.999999999999659</v>
      </c>
      <c r="J45" s="65">
        <f t="shared" si="28"/>
        <v>124.83802399189025</v>
      </c>
      <c r="K45" s="65">
        <f t="shared" si="28"/>
        <v>99.551019679310826</v>
      </c>
      <c r="L45" s="65">
        <f t="shared" si="28"/>
        <v>99.032188096113899</v>
      </c>
      <c r="M45" s="65">
        <f t="shared" si="28"/>
        <v>98.637066319577102</v>
      </c>
      <c r="N45" s="65">
        <f t="shared" si="28"/>
        <v>98.549036935788706</v>
      </c>
      <c r="O45" s="65">
        <f t="shared" si="29"/>
        <v>98.465068212630555</v>
      </c>
      <c r="P45" s="65">
        <f t="shared" si="30"/>
        <v>98.483398434332045</v>
      </c>
    </row>
    <row r="46" spans="1:16" x14ac:dyDescent="0.2">
      <c r="A46" s="93">
        <f t="shared" si="27"/>
        <v>5</v>
      </c>
      <c r="B46" s="64">
        <f t="shared" si="31"/>
        <v>100</v>
      </c>
      <c r="C46" s="65">
        <f t="shared" si="32"/>
        <v>100</v>
      </c>
      <c r="D46" s="65">
        <f t="shared" si="28"/>
        <v>100</v>
      </c>
      <c r="E46" s="65">
        <f t="shared" si="28"/>
        <v>100</v>
      </c>
      <c r="F46" s="65">
        <f t="shared" si="28"/>
        <v>100</v>
      </c>
      <c r="G46" s="65">
        <f t="shared" si="28"/>
        <v>100</v>
      </c>
      <c r="H46" s="65">
        <f t="shared" si="28"/>
        <v>99.999999999999659</v>
      </c>
      <c r="I46" s="65">
        <f t="shared" si="28"/>
        <v>124.83802399189025</v>
      </c>
      <c r="J46" s="65">
        <f t="shared" si="28"/>
        <v>99.551019679310826</v>
      </c>
      <c r="K46" s="65">
        <f t="shared" si="28"/>
        <v>99.032188096113899</v>
      </c>
      <c r="L46" s="65">
        <f t="shared" si="28"/>
        <v>98.637066319577102</v>
      </c>
      <c r="M46" s="65">
        <f t="shared" si="28"/>
        <v>98.549036935788706</v>
      </c>
      <c r="N46" s="65">
        <f t="shared" si="28"/>
        <v>98.465068212630555</v>
      </c>
      <c r="O46" s="65">
        <f t="shared" si="29"/>
        <v>98.483398434332045</v>
      </c>
      <c r="P46" s="65">
        <f t="shared" si="30"/>
        <v>98.554166436758507</v>
      </c>
    </row>
    <row r="47" spans="1:16" x14ac:dyDescent="0.2">
      <c r="A47" s="93">
        <f t="shared" si="27"/>
        <v>6</v>
      </c>
      <c r="B47" s="64">
        <f t="shared" si="31"/>
        <v>100</v>
      </c>
      <c r="C47" s="65">
        <f t="shared" si="32"/>
        <v>100</v>
      </c>
      <c r="D47" s="65">
        <f t="shared" si="28"/>
        <v>100</v>
      </c>
      <c r="E47" s="65">
        <f t="shared" si="28"/>
        <v>100</v>
      </c>
      <c r="F47" s="65">
        <f t="shared" si="28"/>
        <v>100</v>
      </c>
      <c r="G47" s="65">
        <f t="shared" si="28"/>
        <v>99.999999999999659</v>
      </c>
      <c r="H47" s="65">
        <f t="shared" si="28"/>
        <v>124.83802399189025</v>
      </c>
      <c r="I47" s="65">
        <f t="shared" si="28"/>
        <v>99.551019679310826</v>
      </c>
      <c r="J47" s="65">
        <f t="shared" si="28"/>
        <v>99.032188096113899</v>
      </c>
      <c r="K47" s="65">
        <f t="shared" si="28"/>
        <v>98.637066319577102</v>
      </c>
      <c r="L47" s="65">
        <f t="shared" si="28"/>
        <v>98.549036935788706</v>
      </c>
      <c r="M47" s="65">
        <f t="shared" si="28"/>
        <v>98.465068212630555</v>
      </c>
      <c r="N47" s="65">
        <f t="shared" si="28"/>
        <v>98.483398434332045</v>
      </c>
      <c r="O47" s="65">
        <f t="shared" si="29"/>
        <v>98.554166436758507</v>
      </c>
      <c r="P47" s="65">
        <f t="shared" si="30"/>
        <v>98.964388016856773</v>
      </c>
    </row>
    <row r="48" spans="1:16" x14ac:dyDescent="0.2">
      <c r="A48" s="93">
        <f t="shared" si="27"/>
        <v>7</v>
      </c>
      <c r="B48" s="64">
        <f t="shared" si="31"/>
        <v>100</v>
      </c>
      <c r="C48" s="65">
        <f t="shared" si="32"/>
        <v>100</v>
      </c>
      <c r="D48" s="65">
        <f t="shared" si="28"/>
        <v>100</v>
      </c>
      <c r="E48" s="65">
        <f t="shared" si="28"/>
        <v>100</v>
      </c>
      <c r="F48" s="65">
        <f t="shared" si="28"/>
        <v>99.999999999999659</v>
      </c>
      <c r="G48" s="65">
        <f t="shared" si="28"/>
        <v>124.83802399189025</v>
      </c>
      <c r="H48" s="65">
        <f t="shared" si="28"/>
        <v>99.551019679310826</v>
      </c>
      <c r="I48" s="65">
        <f t="shared" si="28"/>
        <v>99.032188096113899</v>
      </c>
      <c r="J48" s="65">
        <f t="shared" si="28"/>
        <v>98.637066319577102</v>
      </c>
      <c r="K48" s="65">
        <f t="shared" si="28"/>
        <v>98.549036935788706</v>
      </c>
      <c r="L48" s="65">
        <f t="shared" si="28"/>
        <v>98.465068212630555</v>
      </c>
      <c r="M48" s="65">
        <f t="shared" si="28"/>
        <v>98.483398434332045</v>
      </c>
      <c r="N48" s="65">
        <f t="shared" si="28"/>
        <v>98.554166436758507</v>
      </c>
      <c r="O48" s="65">
        <f t="shared" si="29"/>
        <v>98.964388016856773</v>
      </c>
      <c r="P48" s="65">
        <f t="shared" si="30"/>
        <v>99.796950508924908</v>
      </c>
    </row>
    <row r="49" spans="1:16" x14ac:dyDescent="0.2">
      <c r="A49" s="93">
        <f t="shared" si="27"/>
        <v>8</v>
      </c>
      <c r="B49" s="64">
        <f t="shared" si="31"/>
        <v>100</v>
      </c>
      <c r="C49" s="65">
        <f t="shared" si="32"/>
        <v>100</v>
      </c>
      <c r="D49" s="65">
        <f t="shared" si="28"/>
        <v>100</v>
      </c>
      <c r="E49" s="65">
        <f t="shared" si="28"/>
        <v>99.999999999999659</v>
      </c>
      <c r="F49" s="65">
        <f t="shared" si="28"/>
        <v>124.83802399189025</v>
      </c>
      <c r="G49" s="65">
        <f t="shared" si="28"/>
        <v>99.551019679310826</v>
      </c>
      <c r="H49" s="65">
        <f t="shared" si="28"/>
        <v>99.032188096113899</v>
      </c>
      <c r="I49" s="65">
        <f t="shared" si="28"/>
        <v>98.637066319577102</v>
      </c>
      <c r="J49" s="65">
        <f t="shared" si="28"/>
        <v>98.549036935788706</v>
      </c>
      <c r="K49" s="65">
        <f t="shared" si="28"/>
        <v>98.465068212630555</v>
      </c>
      <c r="L49" s="65">
        <f t="shared" si="28"/>
        <v>98.483398434332045</v>
      </c>
      <c r="M49" s="65">
        <f t="shared" si="28"/>
        <v>98.554166436758507</v>
      </c>
      <c r="N49" s="65">
        <f t="shared" si="28"/>
        <v>98.964388016856773</v>
      </c>
      <c r="O49" s="65">
        <f t="shared" si="29"/>
        <v>99.796950508924908</v>
      </c>
      <c r="P49" s="65">
        <f t="shared" si="30"/>
        <v>125.36948499060063</v>
      </c>
    </row>
    <row r="50" spans="1:16" x14ac:dyDescent="0.2">
      <c r="A50" s="93">
        <f t="shared" si="27"/>
        <v>9</v>
      </c>
      <c r="B50" s="64">
        <f t="shared" si="31"/>
        <v>100</v>
      </c>
      <c r="C50" s="65">
        <f>B51</f>
        <v>100</v>
      </c>
      <c r="D50" s="65">
        <f t="shared" si="28"/>
        <v>99.999999999999659</v>
      </c>
      <c r="E50" s="65">
        <f t="shared" si="28"/>
        <v>124.83802399189025</v>
      </c>
      <c r="F50" s="65">
        <f t="shared" si="28"/>
        <v>99.551019679310826</v>
      </c>
      <c r="G50" s="65">
        <f t="shared" si="28"/>
        <v>99.032188096113899</v>
      </c>
      <c r="H50" s="65">
        <f t="shared" si="28"/>
        <v>98.637066319577102</v>
      </c>
      <c r="I50" s="65">
        <f t="shared" si="28"/>
        <v>98.549036935788706</v>
      </c>
      <c r="J50" s="65">
        <f t="shared" si="28"/>
        <v>98.465068212630555</v>
      </c>
      <c r="K50" s="65">
        <f t="shared" si="28"/>
        <v>98.483398434332045</v>
      </c>
      <c r="L50" s="65">
        <f t="shared" si="28"/>
        <v>98.554166436758507</v>
      </c>
      <c r="M50" s="65">
        <f t="shared" si="28"/>
        <v>98.964388016856773</v>
      </c>
      <c r="N50" s="65">
        <f t="shared" si="28"/>
        <v>99.796950508924908</v>
      </c>
      <c r="O50" s="65">
        <f t="shared" si="29"/>
        <v>125.36948499060063</v>
      </c>
      <c r="P50" s="65">
        <f t="shared" si="30"/>
        <v>100.74785848371269</v>
      </c>
    </row>
    <row r="51" spans="1:16" s="7" customFormat="1" x14ac:dyDescent="0.2">
      <c r="A51" s="95">
        <f t="shared" si="27"/>
        <v>10</v>
      </c>
      <c r="B51" s="66">
        <f t="shared" si="31"/>
        <v>100</v>
      </c>
      <c r="C51" s="67">
        <f t="shared" ref="C51:P51" si="33">B42+C$9+B$70</f>
        <v>99.999999999999659</v>
      </c>
      <c r="D51" s="67">
        <f t="shared" si="33"/>
        <v>124.83802399189025</v>
      </c>
      <c r="E51" s="67">
        <f t="shared" si="33"/>
        <v>99.551019679310826</v>
      </c>
      <c r="F51" s="67">
        <f t="shared" si="33"/>
        <v>99.032188096113899</v>
      </c>
      <c r="G51" s="67">
        <f t="shared" si="33"/>
        <v>98.637066319577102</v>
      </c>
      <c r="H51" s="67">
        <f t="shared" si="33"/>
        <v>98.549036935788706</v>
      </c>
      <c r="I51" s="67">
        <f t="shared" si="33"/>
        <v>98.465068212630555</v>
      </c>
      <c r="J51" s="67">
        <f t="shared" si="33"/>
        <v>98.483398434332045</v>
      </c>
      <c r="K51" s="67">
        <f t="shared" si="33"/>
        <v>98.554166436758507</v>
      </c>
      <c r="L51" s="67">
        <f t="shared" si="33"/>
        <v>98.964388016856773</v>
      </c>
      <c r="M51" s="67">
        <f t="shared" si="33"/>
        <v>99.796950508924908</v>
      </c>
      <c r="N51" s="67">
        <f t="shared" si="33"/>
        <v>125.36948499060063</v>
      </c>
      <c r="O51" s="67">
        <f t="shared" si="33"/>
        <v>100.74785848371269</v>
      </c>
      <c r="P51" s="67">
        <f t="shared" si="33"/>
        <v>99.885268312129085</v>
      </c>
    </row>
    <row r="52" spans="1:16" x14ac:dyDescent="0.2">
      <c r="A52" s="15"/>
      <c r="B52" s="11"/>
      <c r="C52" s="8"/>
      <c r="D52" s="8"/>
      <c r="E52" s="8"/>
      <c r="F52" s="8"/>
      <c r="G52" s="8"/>
      <c r="H52" s="8"/>
      <c r="I52" s="8"/>
      <c r="J52" s="8"/>
      <c r="K52" s="8"/>
      <c r="L52" s="8"/>
      <c r="M52" s="8"/>
      <c r="N52" s="8"/>
      <c r="O52" s="8"/>
      <c r="P52" s="8"/>
    </row>
    <row r="53" spans="1:16" x14ac:dyDescent="0.2">
      <c r="B53" s="44" t="s">
        <v>3</v>
      </c>
      <c r="C53" s="14"/>
      <c r="D53" s="14"/>
      <c r="E53" s="14"/>
      <c r="O53" s="1"/>
    </row>
    <row r="54" spans="1:16" s="4" customFormat="1" x14ac:dyDescent="0.2">
      <c r="A54" s="22" t="s">
        <v>2</v>
      </c>
      <c r="B54" s="23" t="str">
        <f>B41</f>
        <v>Reset period</v>
      </c>
      <c r="C54" s="23" t="str">
        <f t="shared" ref="C54:N54" si="34">C41</f>
        <v>Year 1</v>
      </c>
      <c r="D54" s="23" t="str">
        <f t="shared" si="34"/>
        <v>Year 2</v>
      </c>
      <c r="E54" s="23" t="str">
        <f t="shared" si="34"/>
        <v>Year 3</v>
      </c>
      <c r="F54" s="23" t="str">
        <f t="shared" si="34"/>
        <v>Year 4</v>
      </c>
      <c r="G54" s="23" t="str">
        <f t="shared" si="34"/>
        <v>Year 5</v>
      </c>
      <c r="H54" s="23" t="str">
        <f t="shared" si="34"/>
        <v>Year 6</v>
      </c>
      <c r="I54" s="23" t="str">
        <f t="shared" si="34"/>
        <v>Year 7</v>
      </c>
      <c r="J54" s="23" t="str">
        <f t="shared" si="34"/>
        <v>Year 8</v>
      </c>
      <c r="K54" s="23" t="str">
        <f t="shared" si="34"/>
        <v>Year 9</v>
      </c>
      <c r="L54" s="23" t="str">
        <f t="shared" si="34"/>
        <v>Year 10</v>
      </c>
      <c r="M54" s="23" t="str">
        <f t="shared" si="34"/>
        <v>Year 11</v>
      </c>
      <c r="N54" s="23" t="str">
        <f t="shared" si="34"/>
        <v>Year 12</v>
      </c>
      <c r="O54" s="23" t="str">
        <f t="shared" ref="O54:P54" si="35">O41</f>
        <v>Year 13</v>
      </c>
      <c r="P54" s="23" t="str">
        <f t="shared" si="35"/>
        <v>Year 14</v>
      </c>
    </row>
    <row r="55" spans="1:16" x14ac:dyDescent="0.2">
      <c r="A55" s="93">
        <v>0</v>
      </c>
      <c r="B55" s="68">
        <f>-B8</f>
        <v>-1000</v>
      </c>
      <c r="C55" s="69">
        <f t="shared" ref="C55:P55" si="36">-C8</f>
        <v>-1000</v>
      </c>
      <c r="D55" s="69">
        <f t="shared" si="36"/>
        <v>-1025</v>
      </c>
      <c r="E55" s="69">
        <f t="shared" si="36"/>
        <v>-1025</v>
      </c>
      <c r="F55" s="69">
        <f t="shared" si="36"/>
        <v>-1025</v>
      </c>
      <c r="G55" s="69">
        <f t="shared" si="36"/>
        <v>-1025</v>
      </c>
      <c r="H55" s="69">
        <f t="shared" si="36"/>
        <v>-1025</v>
      </c>
      <c r="I55" s="69">
        <f t="shared" si="36"/>
        <v>-1025</v>
      </c>
      <c r="J55" s="69">
        <f t="shared" si="36"/>
        <v>-1025</v>
      </c>
      <c r="K55" s="69">
        <f t="shared" si="36"/>
        <v>-1025</v>
      </c>
      <c r="L55" s="69">
        <f t="shared" si="36"/>
        <v>-1025</v>
      </c>
      <c r="M55" s="69">
        <f t="shared" si="36"/>
        <v>-1025</v>
      </c>
      <c r="N55" s="69">
        <f t="shared" si="36"/>
        <v>-1025</v>
      </c>
      <c r="O55" s="69">
        <f t="shared" si="36"/>
        <v>-1025</v>
      </c>
      <c r="P55" s="69">
        <f t="shared" si="36"/>
        <v>-1025</v>
      </c>
    </row>
    <row r="56" spans="1:16" x14ac:dyDescent="0.2">
      <c r="A56" s="93">
        <f t="shared" ref="A56:A64" si="37">A42</f>
        <v>1</v>
      </c>
      <c r="B56" s="68">
        <f>B42+SUMPRODUCT(B16:B$25,B42:B$51)+SUMPRODUCT(B29:B$38,B42:B$51)</f>
        <v>171.5</v>
      </c>
      <c r="C56" s="69">
        <f>C42+SUMPRODUCT(C16:C$25,C42:C$51)+SUMPRODUCT(C29:C$38,C42:C$51)</f>
        <v>171.74999999999997</v>
      </c>
      <c r="D56" s="69">
        <f>D42+SUMPRODUCT(D16:D$25,D42:D$51)+SUMPRODUCT(D29:D$38,D42:D$51)</f>
        <v>174.08768982338364</v>
      </c>
      <c r="E56" s="69">
        <f>E42+SUMPRODUCT(E16:E$25,E42:E$51)+SUMPRODUCT(E29:E$38,E42:E$51)</f>
        <v>175.15558139929902</v>
      </c>
      <c r="F56" s="69">
        <f>F42+SUMPRODUCT(F16:F$25,F42:F$51)+SUMPRODUCT(F29:F$38,F42:F$51)</f>
        <v>176.32428519937261</v>
      </c>
      <c r="G56" s="69">
        <f>G42+SUMPRODUCT(G16:G$25,G42:G$51)+SUMPRODUCT(G29:G$38,G42:G$51)</f>
        <v>177.31184317073769</v>
      </c>
      <c r="H56" s="69">
        <f>H42+SUMPRODUCT(H16:H$25,H42:H$51)+SUMPRODUCT(H29:H$38,H42:H$51)</f>
        <v>178.53851131027974</v>
      </c>
      <c r="I56" s="69">
        <f>I42+SUMPRODUCT(I16:I$25,I42:I$51)+SUMPRODUCT(I29:I$38,I42:I$51)</f>
        <v>179.90573971067229</v>
      </c>
      <c r="J56" s="69">
        <f>J42+SUMPRODUCT(J16:J$25,J42:J$51)+SUMPRODUCT(J29:J$38,J42:J$51)</f>
        <v>181.52076217132785</v>
      </c>
      <c r="K56" s="69">
        <f>K42+SUMPRODUCT(K16:K$25,K42:K$51)+SUMPRODUCT(K29:K$38,K42:K$51)</f>
        <v>182.99425173454421</v>
      </c>
      <c r="L56" s="69">
        <f>L42+SUMPRODUCT(L16:L$25,L42:L$51)+SUMPRODUCT(L29:L$38,L42:L$51)</f>
        <v>184.15726032795982</v>
      </c>
      <c r="M56" s="69">
        <f>M42+SUMPRODUCT(M16:M$25,M42:M$51)+SUMPRODUCT(M29:M$38,M42:M$51)</f>
        <v>209.92832968734569</v>
      </c>
      <c r="N56" s="69">
        <f>N42+SUMPRODUCT(N16:N$25,N42:N$51)+SUMPRODUCT(N29:N$38,N42:N$51)</f>
        <v>185.81004177558367</v>
      </c>
      <c r="O56" s="69">
        <f>O42+SUMPRODUCT(O16:O$25,O42:O$51)+SUMPRODUCT(O29:O$38,O42:O$51)</f>
        <v>186.24137373848919</v>
      </c>
      <c r="P56" s="69">
        <f>P42+SUMPRODUCT(P16:P$25,P42:P$51)+SUMPRODUCT(P29:P$38,P42:P$51)</f>
        <v>186.81687811490684</v>
      </c>
    </row>
    <row r="57" spans="1:16" x14ac:dyDescent="0.2">
      <c r="A57" s="93">
        <f t="shared" si="37"/>
        <v>2</v>
      </c>
      <c r="B57" s="68">
        <f>B43+SUMPRODUCT(B17:B$25,B43:B$51)+SUMPRODUCT(B30:B$38,B43:B$51)</f>
        <v>164.35000000000002</v>
      </c>
      <c r="C57" s="69">
        <f>C43+SUMPRODUCT(C17:C$25,C43:C$51)+SUMPRODUCT(C30:C$38,C43:C$51)</f>
        <v>164.6</v>
      </c>
      <c r="D57" s="69">
        <f>D43+SUMPRODUCT(D17:D$25,D43:D$51)+SUMPRODUCT(D30:D$38,D43:D$51)</f>
        <v>166.93768982338364</v>
      </c>
      <c r="E57" s="69">
        <f>E43+SUMPRODUCT(E17:E$25,E43:E$51)+SUMPRODUCT(E30:E$38,E43:E$51)</f>
        <v>168.00558139929902</v>
      </c>
      <c r="F57" s="69">
        <f>F43+SUMPRODUCT(F17:F$25,F43:F$51)+SUMPRODUCT(F30:F$38,F43:F$51)</f>
        <v>169.1742851993726</v>
      </c>
      <c r="G57" s="69">
        <f>G43+SUMPRODUCT(G17:G$25,G43:G$51)+SUMPRODUCT(G30:G$38,G43:G$51)</f>
        <v>170.16184317073771</v>
      </c>
      <c r="H57" s="69">
        <f>H43+SUMPRODUCT(H17:H$25,H43:H$51)+SUMPRODUCT(H30:H$38,H43:H$51)</f>
        <v>171.38851131027974</v>
      </c>
      <c r="I57" s="69">
        <f>I43+SUMPRODUCT(I17:I$25,I43:I$51)+SUMPRODUCT(I30:I$38,I43:I$51)</f>
        <v>172.75573971067229</v>
      </c>
      <c r="J57" s="69">
        <f>J43+SUMPRODUCT(J17:J$25,J43:J$51)+SUMPRODUCT(J30:J$38,J43:J$51)</f>
        <v>174.37076217132784</v>
      </c>
      <c r="K57" s="69">
        <f>K43+SUMPRODUCT(K17:K$25,K43:K$51)+SUMPRODUCT(K30:K$38,K43:K$51)</f>
        <v>175.84425173454386</v>
      </c>
      <c r="L57" s="69">
        <f>L43+SUMPRODUCT(L17:L$25,L43:L$51)+SUMPRODUCT(L30:L$38,L43:L$51)</f>
        <v>201.59528431985046</v>
      </c>
      <c r="M57" s="69">
        <f>M43+SUMPRODUCT(M17:M$25,M43:M$51)+SUMPRODUCT(M30:M$38,M43:M$51)</f>
        <v>175.15363555138259</v>
      </c>
      <c r="N57" s="69">
        <f>N43+SUMPRODUCT(N17:N$25,N43:N$51)+SUMPRODUCT(N30:N$38,N43:N$51)</f>
        <v>177.07331861647134</v>
      </c>
      <c r="O57" s="69">
        <f>O43+SUMPRODUCT(O17:O$25,O43:O$51)+SUMPRODUCT(O30:O$38,O43:O$51)</f>
        <v>177.52754816187883</v>
      </c>
      <c r="P57" s="69">
        <f>P43+SUMPRODUCT(P17:P$25,P43:P$51)+SUMPRODUCT(P30:P$38,P43:P$51)</f>
        <v>178.59129075975332</v>
      </c>
    </row>
    <row r="58" spans="1:16" x14ac:dyDescent="0.2">
      <c r="A58" s="93">
        <f t="shared" si="37"/>
        <v>3</v>
      </c>
      <c r="B58" s="68">
        <f>B44+SUMPRODUCT(B18:B$25,B44:B$51)+SUMPRODUCT(B31:B$38,B44:B$51)</f>
        <v>157.20000000000002</v>
      </c>
      <c r="C58" s="69">
        <f>C44+SUMPRODUCT(C18:C$25,C44:C$51)+SUMPRODUCT(C31:C$38,C44:C$51)</f>
        <v>157.44999999999999</v>
      </c>
      <c r="D58" s="69">
        <f>D44+SUMPRODUCT(D18:D$25,D44:D$51)+SUMPRODUCT(D31:D$38,D44:D$51)</f>
        <v>159.78768982338363</v>
      </c>
      <c r="E58" s="69">
        <f>E44+SUMPRODUCT(E18:E$25,E44:E$51)+SUMPRODUCT(E31:E$38,E44:E$51)</f>
        <v>160.85558139929901</v>
      </c>
      <c r="F58" s="69">
        <f>F44+SUMPRODUCT(F18:F$25,F44:F$51)+SUMPRODUCT(F31:F$38,F44:F$51)</f>
        <v>162.02428519937257</v>
      </c>
      <c r="G58" s="69">
        <f>G44+SUMPRODUCT(G18:G$25,G44:G$51)+SUMPRODUCT(G31:G$38,G44:G$51)</f>
        <v>163.01184317073768</v>
      </c>
      <c r="H58" s="69">
        <f>H44+SUMPRODUCT(H18:H$25,H44:H$51)+SUMPRODUCT(H31:H$38,H44:H$51)</f>
        <v>164.23851131027976</v>
      </c>
      <c r="I58" s="69">
        <f>I44+SUMPRODUCT(I18:I$25,I44:I$51)+SUMPRODUCT(I31:I$38,I44:I$51)</f>
        <v>165.60573971067228</v>
      </c>
      <c r="J58" s="69">
        <f>J44+SUMPRODUCT(J18:J$25,J44:J$51)+SUMPRODUCT(J31:J$38,J44:J$51)</f>
        <v>167.22076217132749</v>
      </c>
      <c r="K58" s="69">
        <f>K44+SUMPRODUCT(K18:K$25,K44:K$51)+SUMPRODUCT(K31:K$38,K44:K$51)</f>
        <v>193.28227572643451</v>
      </c>
      <c r="L58" s="69">
        <f>L44+SUMPRODUCT(L18:L$25,L44:L$51)+SUMPRODUCT(L31:L$38,L44:L$51)</f>
        <v>166.82059018388736</v>
      </c>
      <c r="M58" s="69">
        <f>M44+SUMPRODUCT(M18:M$25,M44:M$51)+SUMPRODUCT(M31:M$38,M44:M$51)</f>
        <v>166.41691239227029</v>
      </c>
      <c r="N58" s="69">
        <f>N44+SUMPRODUCT(N18:N$25,N44:N$51)+SUMPRODUCT(N31:N$38,N44:N$51)</f>
        <v>168.35949303986101</v>
      </c>
      <c r="O58" s="69">
        <f>O44+SUMPRODUCT(O18:O$25,O44:O$51)+SUMPRODUCT(O31:O$38,O44:O$51)</f>
        <v>169.30196080672533</v>
      </c>
      <c r="P58" s="69">
        <f>P44+SUMPRODUCT(P18:P$25,P44:P$51)+SUMPRODUCT(P31:P$38,P44:P$51)</f>
        <v>170.13065389705315</v>
      </c>
    </row>
    <row r="59" spans="1:16" x14ac:dyDescent="0.2">
      <c r="A59" s="93">
        <f t="shared" si="37"/>
        <v>4</v>
      </c>
      <c r="B59" s="68">
        <f>B45+SUMPRODUCT(B19:B$25,B45:B$51)+SUMPRODUCT(B32:B$38,B45:B$51)</f>
        <v>150.05000000000001</v>
      </c>
      <c r="C59" s="69">
        <f>C45+SUMPRODUCT(C19:C$25,C45:C$51)+SUMPRODUCT(C32:C$38,C45:C$51)</f>
        <v>150.29999999999998</v>
      </c>
      <c r="D59" s="69">
        <f>D45+SUMPRODUCT(D19:D$25,D45:D$51)+SUMPRODUCT(D32:D$38,D45:D$51)</f>
        <v>152.63768982338362</v>
      </c>
      <c r="E59" s="69">
        <f>E45+SUMPRODUCT(E19:E$25,E45:E$51)+SUMPRODUCT(E32:E$38,E45:E$51)</f>
        <v>153.70558139929901</v>
      </c>
      <c r="F59" s="69">
        <f>F45+SUMPRODUCT(F19:F$25,F45:F$51)+SUMPRODUCT(F32:F$38,F45:F$51)</f>
        <v>154.87428519937259</v>
      </c>
      <c r="G59" s="69">
        <f>G45+SUMPRODUCT(G19:G$25,G45:G$51)+SUMPRODUCT(G32:G$38,G45:G$51)</f>
        <v>155.8618431707377</v>
      </c>
      <c r="H59" s="69">
        <f>H45+SUMPRODUCT(H19:H$25,H45:H$51)+SUMPRODUCT(H32:H$38,H45:H$51)</f>
        <v>157.08851131027973</v>
      </c>
      <c r="I59" s="69">
        <f>I45+SUMPRODUCT(I19:I$25,I45:I$51)+SUMPRODUCT(I32:I$38,I45:I$51)</f>
        <v>158.45573971067193</v>
      </c>
      <c r="J59" s="69">
        <f>J45+SUMPRODUCT(J19:J$25,J45:J$51)+SUMPRODUCT(J32:J$38,J45:J$51)</f>
        <v>184.65878616321811</v>
      </c>
      <c r="K59" s="69">
        <f>K45+SUMPRODUCT(K19:K$25,K45:K$51)+SUMPRODUCT(K32:K$38,K45:K$51)</f>
        <v>158.5075815904714</v>
      </c>
      <c r="L59" s="69">
        <f>L45+SUMPRODUCT(L19:L$25,L45:L$51)+SUMPRODUCT(L32:L$38,L45:L$51)</f>
        <v>158.08386702477506</v>
      </c>
      <c r="M59" s="69">
        <f>M45+SUMPRODUCT(M19:M$25,M45:M$51)+SUMPRODUCT(M32:M$38,M45:M$51)</f>
        <v>157.70308681565993</v>
      </c>
      <c r="N59" s="69">
        <f>N45+SUMPRODUCT(N19:N$25,N45:N$51)+SUMPRODUCT(N32:N$38,N45:N$51)</f>
        <v>160.13390568470746</v>
      </c>
      <c r="O59" s="69">
        <f>O45+SUMPRODUCT(O19:O$25,O45:O$51)+SUMPRODUCT(O32:O$38,O45:O$51)</f>
        <v>160.84132394402513</v>
      </c>
      <c r="P59" s="69">
        <f>P45+SUMPRODUCT(P19:P$25,P45:P$51)+SUMPRODUCT(P32:P$38,P45:P$51)</f>
        <v>161.63175571836209</v>
      </c>
    </row>
    <row r="60" spans="1:16" x14ac:dyDescent="0.2">
      <c r="A60" s="93">
        <f t="shared" si="37"/>
        <v>5</v>
      </c>
      <c r="B60" s="68">
        <f>B46+SUMPRODUCT(B20:B$25,B46:B$51)+SUMPRODUCT(B33:B$38,B46:B$51)</f>
        <v>142.9</v>
      </c>
      <c r="C60" s="69">
        <f>C46+SUMPRODUCT(C20:C$25,C46:C$51)+SUMPRODUCT(C33:C$38,C46:C$51)</f>
        <v>143.14999999999998</v>
      </c>
      <c r="D60" s="69">
        <f>D46+SUMPRODUCT(D20:D$25,D46:D$51)+SUMPRODUCT(D33:D$38,D46:D$51)</f>
        <v>145.48768982338362</v>
      </c>
      <c r="E60" s="69">
        <f>E46+SUMPRODUCT(E20:E$25,E46:E$51)+SUMPRODUCT(E33:E$38,E46:E$51)</f>
        <v>146.55558139929903</v>
      </c>
      <c r="F60" s="69">
        <f>F46+SUMPRODUCT(F20:F$25,F46:F$51)+SUMPRODUCT(F33:F$38,F46:F$51)</f>
        <v>147.72428519937259</v>
      </c>
      <c r="G60" s="69">
        <f>G46+SUMPRODUCT(G20:G$25,G46:G$51)+SUMPRODUCT(G33:G$38,G46:G$51)</f>
        <v>148.71184317073769</v>
      </c>
      <c r="H60" s="69">
        <f>H46+SUMPRODUCT(H20:H$25,H46:H$51)+SUMPRODUCT(H33:H$38,H46:H$51)</f>
        <v>149.93851131027938</v>
      </c>
      <c r="I60" s="69">
        <f>I46+SUMPRODUCT(I20:I$25,I46:I$51)+SUMPRODUCT(I33:I$38,I46:I$51)</f>
        <v>175.89376370256255</v>
      </c>
      <c r="J60" s="69">
        <f>J46+SUMPRODUCT(J20:J$25,J46:J$51)+SUMPRODUCT(J33:J$38,J46:J$51)</f>
        <v>149.88409202725501</v>
      </c>
      <c r="K60" s="69">
        <f>K46+SUMPRODUCT(K20:K$25,K46:K$51)+SUMPRODUCT(K33:K$38,K46:K$51)</f>
        <v>149.77085843135907</v>
      </c>
      <c r="L60" s="69">
        <f>L46+SUMPRODUCT(L20:L$25,L46:L$51)+SUMPRODUCT(L33:L$38,L46:L$51)</f>
        <v>149.3700414481647</v>
      </c>
      <c r="M60" s="69">
        <f>M46+SUMPRODUCT(M20:M$25,M46:M$51)+SUMPRODUCT(M33:M$38,M46:M$51)</f>
        <v>149.47749946050641</v>
      </c>
      <c r="N60" s="69">
        <f>N46+SUMPRODUCT(N20:N$25,N46:N$51)+SUMPRODUCT(N33:N$38,N46:N$51)</f>
        <v>151.67326882200726</v>
      </c>
      <c r="O60" s="69">
        <f>O46+SUMPRODUCT(O20:O$25,O46:O$51)+SUMPRODUCT(O33:O$38,O46:O$51)</f>
        <v>152.34242576533407</v>
      </c>
      <c r="P60" s="69">
        <f>P46+SUMPRODUCT(P20:P$25,P46:P$51)+SUMPRODUCT(P33:P$38,P46:P$51)</f>
        <v>152.93750126013299</v>
      </c>
    </row>
    <row r="61" spans="1:16" x14ac:dyDescent="0.2">
      <c r="A61" s="93">
        <f t="shared" si="37"/>
        <v>6</v>
      </c>
      <c r="B61" s="68">
        <f>B47+SUMPRODUCT(B21:B$25,B47:B$51)+SUMPRODUCT(B34:B$38,B47:B$51)</f>
        <v>135.75</v>
      </c>
      <c r="C61" s="69">
        <f>C47+SUMPRODUCT(C21:C$25,C47:C$51)+SUMPRODUCT(C34:C$38,C47:C$51)</f>
        <v>135.99999999999997</v>
      </c>
      <c r="D61" s="69">
        <f>D47+SUMPRODUCT(D21:D$25,D47:D$51)+SUMPRODUCT(D34:D$38,D47:D$51)</f>
        <v>138.33768982338364</v>
      </c>
      <c r="E61" s="69">
        <f>E47+SUMPRODUCT(E21:E$25,E47:E$51)+SUMPRODUCT(E34:E$38,E47:E$51)</f>
        <v>139.40558139929902</v>
      </c>
      <c r="F61" s="69">
        <f>F47+SUMPRODUCT(F21:F$25,F47:F$51)+SUMPRODUCT(F34:F$38,F47:F$51)</f>
        <v>140.57428519937258</v>
      </c>
      <c r="G61" s="69">
        <f>G47+SUMPRODUCT(G21:G$25,G47:G$51)+SUMPRODUCT(G34:G$38,G47:G$51)</f>
        <v>141.56184317073735</v>
      </c>
      <c r="H61" s="69">
        <f>H47+SUMPRODUCT(H21:H$25,H47:H$51)+SUMPRODUCT(H34:H$38,H47:H$51)</f>
        <v>167.37653530217003</v>
      </c>
      <c r="I61" s="69">
        <f>I47+SUMPRODUCT(I21:I$25,I47:I$51)+SUMPRODUCT(I34:I$38,I47:I$51)</f>
        <v>141.11906956659948</v>
      </c>
      <c r="J61" s="69">
        <f>J47+SUMPRODUCT(J21:J$25,J47:J$51)+SUMPRODUCT(J34:J$38,J47:J$51)</f>
        <v>141.14736886814271</v>
      </c>
      <c r="K61" s="69">
        <f>K47+SUMPRODUCT(K21:K$25,K47:K$51)+SUMPRODUCT(K34:K$38,K47:K$51)</f>
        <v>141.05703285474871</v>
      </c>
      <c r="L61" s="69">
        <f>L47+SUMPRODUCT(L21:L$25,L47:L$51)+SUMPRODUCT(L34:L$38,L47:L$51)</f>
        <v>141.14445409301118</v>
      </c>
      <c r="M61" s="69">
        <f>M47+SUMPRODUCT(M21:M$25,M47:M$51)+SUMPRODUCT(M34:M$38,M47:M$51)</f>
        <v>141.01686259780621</v>
      </c>
      <c r="N61" s="69">
        <f>N47+SUMPRODUCT(N21:N$25,N47:N$51)+SUMPRODUCT(N34:N$38,N47:N$51)</f>
        <v>143.17437064331622</v>
      </c>
      <c r="O61" s="69">
        <f>O47+SUMPRODUCT(O21:O$25,O47:O$51)+SUMPRODUCT(O34:O$38,O47:O$51)</f>
        <v>143.64817130710497</v>
      </c>
      <c r="P61" s="69">
        <f>P47+SUMPRODUCT(P21:P$25,P47:P$51)+SUMPRODUCT(P34:P$38,P47:P$51)</f>
        <v>144.72423327701489</v>
      </c>
    </row>
    <row r="62" spans="1:16" x14ac:dyDescent="0.2">
      <c r="A62" s="93">
        <f t="shared" si="37"/>
        <v>7</v>
      </c>
      <c r="B62" s="68">
        <f>B48+SUMPRODUCT(B22:B$25,B48:B$51)+SUMPRODUCT(B35:B$38,B48:B$51)</f>
        <v>128.6</v>
      </c>
      <c r="C62" s="69">
        <f>C48+SUMPRODUCT(C22:C$25,C48:C$51)+SUMPRODUCT(C35:C$38,C48:C$51)</f>
        <v>128.84999999999997</v>
      </c>
      <c r="D62" s="69">
        <f>D48+SUMPRODUCT(D22:D$25,D48:D$51)+SUMPRODUCT(D35:D$38,D48:D$51)</f>
        <v>131.18768982338364</v>
      </c>
      <c r="E62" s="69">
        <f>E48+SUMPRODUCT(E22:E$25,E48:E$51)+SUMPRODUCT(E35:E$38,E48:E$51)</f>
        <v>132.25558139929902</v>
      </c>
      <c r="F62" s="69">
        <f>F48+SUMPRODUCT(F22:F$25,F48:F$51)+SUMPRODUCT(F35:F$38,F48:F$51)</f>
        <v>133.42428519937226</v>
      </c>
      <c r="G62" s="69">
        <f>G48+SUMPRODUCT(G22:G$25,G48:G$51)+SUMPRODUCT(G35:G$38,G48:G$51)</f>
        <v>158.99986716262799</v>
      </c>
      <c r="H62" s="69">
        <f>H48+SUMPRODUCT(H22:H$25,H48:H$51)+SUMPRODUCT(H35:H$38,H48:H$51)</f>
        <v>132.60184116620695</v>
      </c>
      <c r="I62" s="69">
        <f>I48+SUMPRODUCT(I22:I$25,I48:I$51)+SUMPRODUCT(I35:I$38,I48:I$51)</f>
        <v>132.38234640748718</v>
      </c>
      <c r="J62" s="69">
        <f>J48+SUMPRODUCT(J22:J$25,J48:J$51)+SUMPRODUCT(J35:J$38,J48:J$51)</f>
        <v>132.43354329153235</v>
      </c>
      <c r="K62" s="69">
        <f>K48+SUMPRODUCT(K22:K$25,K48:K$51)+SUMPRODUCT(K35:K$38,K48:K$51)</f>
        <v>132.83144549959522</v>
      </c>
      <c r="L62" s="69">
        <f>L48+SUMPRODUCT(L22:L$25,L48:L$51)+SUMPRODUCT(L35:L$38,L48:L$51)</f>
        <v>132.68381723031098</v>
      </c>
      <c r="M62" s="69">
        <f>M48+SUMPRODUCT(M22:M$25,M48:M$51)+SUMPRODUCT(M35:M$38,M48:M$51)</f>
        <v>132.51796441911517</v>
      </c>
      <c r="N62" s="69">
        <f>N48+SUMPRODUCT(N22:N$25,N48:N$51)+SUMPRODUCT(N35:N$38,N48:N$51)</f>
        <v>134.48011618508713</v>
      </c>
      <c r="O62" s="69">
        <f>O48+SUMPRODUCT(O22:O$25,O48:O$51)+SUMPRODUCT(O35:O$38,O48:O$51)</f>
        <v>135.43490332398687</v>
      </c>
      <c r="P62" s="69">
        <f>P48+SUMPRODUCT(P22:P$25,P48:P$51)+SUMPRODUCT(P35:P$38,P48:P$51)</f>
        <v>137.24378717566705</v>
      </c>
    </row>
    <row r="63" spans="1:16" x14ac:dyDescent="0.2">
      <c r="A63" s="93">
        <f t="shared" si="37"/>
        <v>8</v>
      </c>
      <c r="B63" s="68">
        <f>B49+SUMPRODUCT(B23:B$25,B49:B$51)+SUMPRODUCT(B36:B$38,B49:B$51)</f>
        <v>121.45</v>
      </c>
      <c r="C63" s="69">
        <f>C49+SUMPRODUCT(C23:C$25,C49:C$51)+SUMPRODUCT(C36:C$38,C49:C$51)</f>
        <v>121.69999999999997</v>
      </c>
      <c r="D63" s="69">
        <f>D49+SUMPRODUCT(D23:D$25,D49:D$51)+SUMPRODUCT(D36:D$38,D49:D$51)</f>
        <v>124.03768982338363</v>
      </c>
      <c r="E63" s="69">
        <f>E49+SUMPRODUCT(E23:E$25,E49:E$51)+SUMPRODUCT(E36:E$38,E49:E$51)</f>
        <v>125.10558139929867</v>
      </c>
      <c r="F63" s="69">
        <f>F49+SUMPRODUCT(F23:F$25,F49:F$51)+SUMPRODUCT(F36:F$38,F49:F$51)</f>
        <v>150.86230919126285</v>
      </c>
      <c r="G63" s="69">
        <f>G49+SUMPRODUCT(G23:G$25,G49:G$51)+SUMPRODUCT(G36:G$38,G49:G$51)</f>
        <v>124.22517302666489</v>
      </c>
      <c r="H63" s="69">
        <f>H49+SUMPRODUCT(H23:H$25,H49:H$51)+SUMPRODUCT(H36:H$38,H49:H$51)</f>
        <v>123.86511800709462</v>
      </c>
      <c r="I63" s="69">
        <f>I49+SUMPRODUCT(I23:I$25,I49:I$51)+SUMPRODUCT(I36:I$38,I49:I$51)</f>
        <v>123.66852083087679</v>
      </c>
      <c r="J63" s="69">
        <f>J49+SUMPRODUCT(J23:J$25,J49:J$51)+SUMPRODUCT(J36:J$38,J49:J$51)</f>
        <v>124.20795593637884</v>
      </c>
      <c r="K63" s="69">
        <f>K49+SUMPRODUCT(K23:K$25,K49:K$51)+SUMPRODUCT(K36:K$38,K49:K$51)</f>
        <v>124.37080863689501</v>
      </c>
      <c r="L63" s="69">
        <f>L49+SUMPRODUCT(L23:L$25,L49:L$51)+SUMPRODUCT(L36:L$38,L49:L$51)</f>
        <v>124.18491905161993</v>
      </c>
      <c r="M63" s="69">
        <f>M49+SUMPRODUCT(M23:M$25,M49:M$51)+SUMPRODUCT(M36:M$38,M49:M$51)</f>
        <v>123.82370996088608</v>
      </c>
      <c r="N63" s="69">
        <f>N49+SUMPRODUCT(N23:N$25,N49:N$51)+SUMPRODUCT(N36:N$38,N49:N$51)</f>
        <v>126.26684820196903</v>
      </c>
      <c r="O63" s="69">
        <f>O49+SUMPRODUCT(O23:O$25,O49:O$51)+SUMPRODUCT(O36:O$38,O49:O$51)</f>
        <v>127.95445722263905</v>
      </c>
      <c r="P63" s="69">
        <f>P49+SUMPRODUCT(P23:P$25,P49:P$51)+SUMPRODUCT(P36:P$38,P49:P$51)</f>
        <v>154.48327628984754</v>
      </c>
    </row>
    <row r="64" spans="1:16" x14ac:dyDescent="0.2">
      <c r="A64" s="93">
        <f t="shared" si="37"/>
        <v>9</v>
      </c>
      <c r="B64" s="68">
        <f>B50+SUMPRODUCT(B24:B$25,B50:B$51)+SUMPRODUCT(B37:B$38,B50:B$51)</f>
        <v>114.3</v>
      </c>
      <c r="C64" s="69">
        <f>C50+SUMPRODUCT(C24:C$25,C50:C$51)+SUMPRODUCT(C37:C$38,C50:C$51)</f>
        <v>114.54999999999998</v>
      </c>
      <c r="D64" s="69">
        <f>D50+SUMPRODUCT(D24:D$25,D50:D$51)+SUMPRODUCT(D37:D$38,D50:D$51)</f>
        <v>116.88768982338328</v>
      </c>
      <c r="E64" s="69">
        <f>E50+SUMPRODUCT(E24:E$25,E50:E$51)+SUMPRODUCT(E37:E$38,E50:E$51)</f>
        <v>142.54360539118932</v>
      </c>
      <c r="F64" s="69">
        <f>F50+SUMPRODUCT(F24:F$25,F50:F$51)+SUMPRODUCT(F37:F$38,F50:F$51)</f>
        <v>116.08761505529979</v>
      </c>
      <c r="G64" s="69">
        <f>G50+SUMPRODUCT(G24:G$25,G50:G$51)+SUMPRODUCT(G37:G$38,G50:G$51)</f>
        <v>115.48844986755259</v>
      </c>
      <c r="H64" s="69">
        <f>H50+SUMPRODUCT(H24:H$25,H50:H$51)+SUMPRODUCT(H37:H$38,H50:H$51)</f>
        <v>115.15129243048426</v>
      </c>
      <c r="I64" s="69">
        <f>I50+SUMPRODUCT(I24:I$25,I50:I$51)+SUMPRODUCT(I37:I$38,I50:I$51)</f>
        <v>115.44293347572329</v>
      </c>
      <c r="J64" s="69">
        <f>J50+SUMPRODUCT(J24:J$25,J50:J$51)+SUMPRODUCT(J37:J$38,J50:J$51)</f>
        <v>115.74731907367865</v>
      </c>
      <c r="K64" s="69">
        <f>K50+SUMPRODUCT(K24:K$25,K50:K$51)+SUMPRODUCT(K37:K$38,K50:K$51)</f>
        <v>115.87191045820396</v>
      </c>
      <c r="L64" s="69">
        <f>L50+SUMPRODUCT(L24:L$25,L50:L$51)+SUMPRODUCT(L37:L$38,L50:L$51)</f>
        <v>115.49066459339085</v>
      </c>
      <c r="M64" s="69">
        <f>M50+SUMPRODUCT(M24:M$25,M50:M$51)+SUMPRODUCT(M37:M$38,M50:M$51)</f>
        <v>115.61044197776798</v>
      </c>
      <c r="N64" s="69">
        <f>N50+SUMPRODUCT(N24:N$25,N50:N$51)+SUMPRODUCT(N37:N$38,N50:N$51)</f>
        <v>118.78640210062119</v>
      </c>
      <c r="O64" s="69">
        <f>O50+SUMPRODUCT(O24:O$25,O50:O$51)+SUMPRODUCT(O37:O$38,O50:O$51)</f>
        <v>145.19394633681955</v>
      </c>
      <c r="P64" s="69">
        <f>P50+SUMPRODUCT(P24:P$25,P50:P$51)+SUMPRODUCT(P37:P$38,P50:P$51)</f>
        <v>119.20524355875854</v>
      </c>
    </row>
    <row r="65" spans="1:16" x14ac:dyDescent="0.2">
      <c r="A65" s="96">
        <f t="shared" ref="A65" si="38">A51</f>
        <v>10</v>
      </c>
      <c r="B65" s="70">
        <f>B51+SUMPRODUCT(B25:B$25,B51:B$51)+SUMPRODUCT(B38:B$38,B51:B$51)</f>
        <v>107.14999999999999</v>
      </c>
      <c r="C65" s="71">
        <f>C51+SUMPRODUCT(C25:C$25,C51:C$51)+SUMPRODUCT(C38:C$38,C51:C$51)</f>
        <v>107.39999999999962</v>
      </c>
      <c r="D65" s="71">
        <f>D51+SUMPRODUCT(D25:D$25,D51:D$51)+SUMPRODUCT(D38:D$38,D51:D$51)</f>
        <v>134.3257138152739</v>
      </c>
      <c r="E65" s="71">
        <f>E51+SUMPRODUCT(E25:E$25,E51:E$51)+SUMPRODUCT(E38:E$38,E51:E$51)</f>
        <v>107.76891125522621</v>
      </c>
      <c r="F65" s="71">
        <f>F51+SUMPRODUCT(F25:F$25,F51:F$51)+SUMPRODUCT(F38:F$38,F51:F$51)</f>
        <v>107.35089189618746</v>
      </c>
      <c r="G65" s="71">
        <f>G51+SUMPRODUCT(G25:G$25,G51:G$51)+SUMPRODUCT(G38:G$38,G51:G$51)</f>
        <v>106.77462429094221</v>
      </c>
      <c r="H65" s="71">
        <f>H51+SUMPRODUCT(H25:H$25,H51:H$51)+SUMPRODUCT(H38:H$38,H51:H$51)</f>
        <v>106.92570507533075</v>
      </c>
      <c r="I65" s="71">
        <f>I51+SUMPRODUCT(I25:I$25,I51:I$51)+SUMPRODUCT(I38:I$38,I51:I$51)</f>
        <v>106.9822966130231</v>
      </c>
      <c r="J65" s="71">
        <f>J51+SUMPRODUCT(J25:J$25,J51:J$51)+SUMPRODUCT(J38:J$38,J51:J$51)</f>
        <v>107.24842089498759</v>
      </c>
      <c r="K65" s="71">
        <f>K51+SUMPRODUCT(K25:K$25,K51:K$51)+SUMPRODUCT(K38:K$38,K51:K$51)</f>
        <v>107.17765599997487</v>
      </c>
      <c r="L65" s="71">
        <f>L51+SUMPRODUCT(L25:L$25,L51:L$51)+SUMPRODUCT(L38:L$38,L51:L$51)</f>
        <v>107.27739661027275</v>
      </c>
      <c r="M65" s="71">
        <f>M51+SUMPRODUCT(M25:M$25,M51:M$51)+SUMPRODUCT(M38:M$38,M51:M$51)</f>
        <v>108.12999587642013</v>
      </c>
      <c r="N65" s="71">
        <f>N51+SUMPRODUCT(N25:N$25,N51:N$51)+SUMPRODUCT(N38:N$38,N51:N$51)</f>
        <v>136.02589121480167</v>
      </c>
      <c r="O65" s="71">
        <f>O51+SUMPRODUCT(O25:O$25,O51:O$51)+SUMPRODUCT(O38:O$38,O51:O$51)</f>
        <v>109.91591360573055</v>
      </c>
      <c r="P65" s="71">
        <f>P51+SUMPRODUCT(P25:P$25,P51:P$51)+SUMPRODUCT(P38:P$38,P51:P$51)</f>
        <v>109.1745982651571</v>
      </c>
    </row>
    <row r="66" spans="1:16" x14ac:dyDescent="0.2">
      <c r="O66" s="1"/>
    </row>
    <row r="67" spans="1:16" s="37" customFormat="1" x14ac:dyDescent="0.2">
      <c r="A67" s="40" t="s">
        <v>0</v>
      </c>
      <c r="B67" s="41">
        <f>IRR(B55:B65)</f>
        <v>7.1500000000000341E-2</v>
      </c>
      <c r="C67" s="41">
        <f t="shared" ref="C67:N67" si="39">IRR(C55:C65)</f>
        <v>7.1911976008109724E-2</v>
      </c>
      <c r="D67" s="41">
        <f t="shared" si="39"/>
        <v>7.2718702579583239E-2</v>
      </c>
      <c r="E67" s="41">
        <f t="shared" si="39"/>
        <v>7.4266725173839143E-2</v>
      </c>
      <c r="F67" s="41">
        <f t="shared" si="39"/>
        <v>7.5792408663215127E-2</v>
      </c>
      <c r="G67" s="41">
        <f t="shared" si="39"/>
        <v>7.6841762180438034E-2</v>
      </c>
      <c r="H67" s="41">
        <f t="shared" si="39"/>
        <v>7.8120432290389452E-2</v>
      </c>
      <c r="I67" s="41">
        <f t="shared" si="39"/>
        <v>7.9436430513502687E-2</v>
      </c>
      <c r="J67" s="41">
        <f t="shared" si="39"/>
        <v>8.0943020228848139E-2</v>
      </c>
      <c r="K67" s="41">
        <f t="shared" si="39"/>
        <v>8.1980354846524328E-2</v>
      </c>
      <c r="L67" s="41">
        <f t="shared" si="39"/>
        <v>8.2302741286863323E-2</v>
      </c>
      <c r="M67" s="41">
        <f t="shared" si="39"/>
        <v>8.2496433850482997E-2</v>
      </c>
      <c r="N67" s="41">
        <f t="shared" si="39"/>
        <v>8.2987495894508267E-2</v>
      </c>
      <c r="O67" s="41">
        <f t="shared" ref="O67:P67" si="40">IRR(O55:O65)</f>
        <v>8.4249858952546441E-2</v>
      </c>
      <c r="P67" s="41">
        <f t="shared" si="40"/>
        <v>8.5616407191223765E-2</v>
      </c>
    </row>
    <row r="68" spans="1:16" ht="19.5" customHeight="1" x14ac:dyDescent="0.2">
      <c r="A68" s="6" t="s">
        <v>8</v>
      </c>
      <c r="B68" s="72">
        <f>-B55*B67</f>
        <v>71.500000000000341</v>
      </c>
      <c r="C68" s="72">
        <f t="shared" ref="C68:N68" si="41">-C55*C67</f>
        <v>71.911976008109718</v>
      </c>
      <c r="D68" s="72">
        <f t="shared" si="41"/>
        <v>74.536670144072815</v>
      </c>
      <c r="E68" s="72">
        <f t="shared" si="41"/>
        <v>76.123393303185125</v>
      </c>
      <c r="F68" s="72">
        <f t="shared" si="41"/>
        <v>77.687218879795509</v>
      </c>
      <c r="G68" s="72">
        <f t="shared" si="41"/>
        <v>78.762806234948982</v>
      </c>
      <c r="H68" s="72">
        <f t="shared" si="41"/>
        <v>80.073443097649189</v>
      </c>
      <c r="I68" s="72">
        <f t="shared" si="41"/>
        <v>81.422341276340248</v>
      </c>
      <c r="J68" s="72">
        <f t="shared" si="41"/>
        <v>82.966595734569339</v>
      </c>
      <c r="K68" s="72">
        <f t="shared" si="41"/>
        <v>84.029863717687434</v>
      </c>
      <c r="L68" s="72">
        <f t="shared" si="41"/>
        <v>84.36030981903491</v>
      </c>
      <c r="M68" s="72">
        <f t="shared" si="41"/>
        <v>84.558844696745069</v>
      </c>
      <c r="N68" s="72">
        <f t="shared" si="41"/>
        <v>85.06218329187098</v>
      </c>
      <c r="O68" s="72">
        <f t="shared" ref="O68:P68" si="42">-O55*O67</f>
        <v>86.356105426360102</v>
      </c>
      <c r="P68" s="72">
        <f t="shared" si="42"/>
        <v>87.75681737100436</v>
      </c>
    </row>
    <row r="69" spans="1:16" x14ac:dyDescent="0.2">
      <c r="A69" s="6" t="s">
        <v>9</v>
      </c>
      <c r="B69" s="72">
        <f t="shared" ref="B69:N69" si="43">B56-B42</f>
        <v>71.5</v>
      </c>
      <c r="C69" s="72">
        <f t="shared" si="43"/>
        <v>71.749999999999972</v>
      </c>
      <c r="D69" s="72">
        <f t="shared" si="43"/>
        <v>74.087689823383641</v>
      </c>
      <c r="E69" s="72">
        <f t="shared" si="43"/>
        <v>75.155581399299024</v>
      </c>
      <c r="F69" s="72">
        <f t="shared" si="43"/>
        <v>76.324285199372611</v>
      </c>
      <c r="G69" s="72">
        <f t="shared" si="43"/>
        <v>77.311843170737689</v>
      </c>
      <c r="H69" s="72">
        <f t="shared" si="43"/>
        <v>78.538511310279745</v>
      </c>
      <c r="I69" s="72">
        <f t="shared" si="43"/>
        <v>79.905739710672293</v>
      </c>
      <c r="J69" s="72">
        <f t="shared" si="43"/>
        <v>81.520762171327846</v>
      </c>
      <c r="K69" s="72">
        <f t="shared" si="43"/>
        <v>82.994251734544207</v>
      </c>
      <c r="L69" s="72">
        <f t="shared" si="43"/>
        <v>84.157260327960159</v>
      </c>
      <c r="M69" s="72">
        <f t="shared" si="43"/>
        <v>85.090305695455442</v>
      </c>
      <c r="N69" s="72">
        <f t="shared" si="43"/>
        <v>86.259022096272844</v>
      </c>
      <c r="O69" s="72">
        <f t="shared" ref="O69:P69" si="44">O56-O42</f>
        <v>87.209185642375289</v>
      </c>
      <c r="P69" s="72">
        <f t="shared" si="44"/>
        <v>88.179811795329741</v>
      </c>
    </row>
    <row r="70" spans="1:16" x14ac:dyDescent="0.2">
      <c r="A70" s="6" t="s">
        <v>1</v>
      </c>
      <c r="B70" s="73">
        <f>B69-B68</f>
        <v>-3.4106051316484809E-13</v>
      </c>
      <c r="C70" s="73">
        <f>C69-C68</f>
        <v>-0.16197600810974677</v>
      </c>
      <c r="D70" s="73">
        <f t="shared" ref="D70:P70" si="45">D69-D68</f>
        <v>-0.4489803206891736</v>
      </c>
      <c r="E70" s="73">
        <f t="shared" si="45"/>
        <v>-0.96781190388610128</v>
      </c>
      <c r="F70" s="73">
        <f t="shared" si="45"/>
        <v>-1.3629336804228984</v>
      </c>
      <c r="G70" s="73">
        <f t="shared" si="45"/>
        <v>-1.4509630642112938</v>
      </c>
      <c r="H70" s="73">
        <f t="shared" si="45"/>
        <v>-1.5349317873694446</v>
      </c>
      <c r="I70" s="73">
        <f t="shared" si="45"/>
        <v>-1.5166015656679548</v>
      </c>
      <c r="J70" s="73">
        <f t="shared" si="45"/>
        <v>-1.4458335632414929</v>
      </c>
      <c r="K70" s="73">
        <f t="shared" si="45"/>
        <v>-1.0356119831432267</v>
      </c>
      <c r="L70" s="73">
        <f t="shared" si="45"/>
        <v>-0.20304949107475068</v>
      </c>
      <c r="M70" s="73">
        <f t="shared" si="45"/>
        <v>0.53146099871037222</v>
      </c>
      <c r="N70" s="73">
        <f t="shared" si="45"/>
        <v>1.1968388044018639</v>
      </c>
      <c r="O70" s="73">
        <f t="shared" si="45"/>
        <v>0.85308021601518647</v>
      </c>
      <c r="P70" s="73">
        <f t="shared" si="45"/>
        <v>0.42299442432538115</v>
      </c>
    </row>
    <row r="71" spans="1:16" x14ac:dyDescent="0.2">
      <c r="B71" s="19"/>
      <c r="C71" s="19"/>
      <c r="D71" s="19"/>
      <c r="E71" s="19"/>
      <c r="F71" s="19"/>
      <c r="G71" s="19"/>
      <c r="H71" s="19"/>
      <c r="I71" s="19"/>
      <c r="J71" s="19"/>
      <c r="K71" s="19"/>
      <c r="L71" s="19"/>
      <c r="M71" s="19"/>
      <c r="N71" s="19"/>
      <c r="O71" s="19"/>
      <c r="P71" s="19"/>
    </row>
    <row r="72" spans="1:16" x14ac:dyDescent="0.2">
      <c r="C72" s="17"/>
      <c r="O72" s="1"/>
    </row>
    <row r="73" spans="1:16" x14ac:dyDescent="0.2">
      <c r="B73" s="3"/>
      <c r="C73" s="3"/>
      <c r="D73" s="3"/>
      <c r="E73" s="3"/>
      <c r="F73" s="3"/>
      <c r="G73" s="3"/>
      <c r="H73" s="3"/>
      <c r="I73" s="3"/>
      <c r="J73" s="3"/>
      <c r="K73" s="3"/>
      <c r="L73" s="3"/>
      <c r="M73" s="3"/>
      <c r="N73" s="3"/>
      <c r="O73" s="3"/>
      <c r="P73" s="3"/>
    </row>
    <row r="74" spans="1:16" x14ac:dyDescent="0.2">
      <c r="B74" s="2"/>
      <c r="C74" s="2"/>
      <c r="D74" s="2"/>
      <c r="E74" s="2"/>
      <c r="F74" s="2"/>
      <c r="G74" s="2"/>
      <c r="H74" s="2"/>
      <c r="I74" s="2"/>
      <c r="J74" s="2"/>
      <c r="K74" s="2"/>
      <c r="L74" s="2"/>
      <c r="M74" s="2"/>
      <c r="N74" s="2"/>
      <c r="O74" s="2"/>
      <c r="P74" s="2"/>
    </row>
    <row r="75" spans="1:16" x14ac:dyDescent="0.2">
      <c r="C75" s="17"/>
      <c r="O75" s="1"/>
    </row>
    <row r="76" spans="1:16" x14ac:dyDescent="0.2">
      <c r="C76" s="17"/>
      <c r="O76" s="1"/>
    </row>
    <row r="77" spans="1:16" x14ac:dyDescent="0.2">
      <c r="C77" s="17"/>
      <c r="O77" s="1"/>
    </row>
    <row r="78" spans="1:16" x14ac:dyDescent="0.2">
      <c r="C78" s="17"/>
      <c r="O78" s="1"/>
    </row>
    <row r="79" spans="1:16" x14ac:dyDescent="0.2">
      <c r="C79" s="17"/>
      <c r="O79" s="1"/>
    </row>
    <row r="80" spans="1:16" x14ac:dyDescent="0.2">
      <c r="C80" s="17"/>
      <c r="O80" s="1"/>
    </row>
    <row r="81" spans="3:15" x14ac:dyDescent="0.2">
      <c r="C81" s="17"/>
      <c r="O81" s="1"/>
    </row>
    <row r="82" spans="3:15" x14ac:dyDescent="0.2">
      <c r="C82" s="17"/>
      <c r="O82" s="1"/>
    </row>
    <row r="83" spans="3:15" x14ac:dyDescent="0.2">
      <c r="C83" s="17"/>
      <c r="O83" s="1"/>
    </row>
    <row r="84" spans="3:15" x14ac:dyDescent="0.2">
      <c r="O84" s="1"/>
    </row>
    <row r="85" spans="3:15" x14ac:dyDescent="0.2">
      <c r="O85" s="1"/>
    </row>
    <row r="86" spans="3:15" x14ac:dyDescent="0.2">
      <c r="O86" s="1"/>
    </row>
    <row r="87" spans="3:15" x14ac:dyDescent="0.2">
      <c r="O87" s="1"/>
    </row>
    <row r="88" spans="3:15" x14ac:dyDescent="0.2">
      <c r="O88" s="1"/>
    </row>
    <row r="89" spans="3:15" x14ac:dyDescent="0.2">
      <c r="O89" s="1"/>
    </row>
    <row r="90" spans="3:15" x14ac:dyDescent="0.2">
      <c r="O90" s="1"/>
    </row>
    <row r="91" spans="3:15" x14ac:dyDescent="0.2">
      <c r="O91" s="1"/>
    </row>
    <row r="92" spans="3:15" x14ac:dyDescent="0.2">
      <c r="O92" s="1"/>
    </row>
    <row r="93" spans="3:15" x14ac:dyDescent="0.2">
      <c r="O93" s="1"/>
    </row>
    <row r="94" spans="3:15" x14ac:dyDescent="0.2">
      <c r="O94" s="1"/>
    </row>
    <row r="95" spans="3:15" x14ac:dyDescent="0.2">
      <c r="O95" s="1"/>
    </row>
    <row r="96" spans="3:15" x14ac:dyDescent="0.2">
      <c r="O96" s="1"/>
    </row>
    <row r="97" spans="15:15" x14ac:dyDescent="0.2">
      <c r="O97" s="1"/>
    </row>
    <row r="98" spans="15:15" x14ac:dyDescent="0.2">
      <c r="O98" s="1"/>
    </row>
    <row r="99" spans="15:15" x14ac:dyDescent="0.2">
      <c r="O99" s="1"/>
    </row>
    <row r="100" spans="15:15" x14ac:dyDescent="0.2">
      <c r="O100" s="1"/>
    </row>
    <row r="101" spans="15:15" x14ac:dyDescent="0.2">
      <c r="O101" s="1"/>
    </row>
    <row r="102" spans="15:15" x14ac:dyDescent="0.2">
      <c r="O102" s="1"/>
    </row>
    <row r="103" spans="15:15" x14ac:dyDescent="0.2">
      <c r="O103" s="1"/>
    </row>
    <row r="104" spans="15:15" x14ac:dyDescent="0.2">
      <c r="O104" s="1"/>
    </row>
    <row r="105" spans="15:15" x14ac:dyDescent="0.2">
      <c r="O105" s="1"/>
    </row>
    <row r="106" spans="15:15" x14ac:dyDescent="0.2">
      <c r="O106" s="1"/>
    </row>
    <row r="107" spans="15:15" x14ac:dyDescent="0.2">
      <c r="O107" s="1"/>
    </row>
    <row r="108" spans="15:15" x14ac:dyDescent="0.2">
      <c r="O108" s="1"/>
    </row>
    <row r="109" spans="15:15" x14ac:dyDescent="0.2">
      <c r="O109" s="1"/>
    </row>
    <row r="110" spans="15:15" x14ac:dyDescent="0.2">
      <c r="O110" s="1"/>
    </row>
    <row r="111" spans="15:15" x14ac:dyDescent="0.2">
      <c r="O111" s="1"/>
    </row>
    <row r="112" spans="15:15" x14ac:dyDescent="0.2">
      <c r="O112" s="1"/>
    </row>
    <row r="113" spans="15:15" x14ac:dyDescent="0.2">
      <c r="O113" s="1"/>
    </row>
    <row r="114" spans="15:15" x14ac:dyDescent="0.2">
      <c r="O114" s="1"/>
    </row>
    <row r="115" spans="15:15" x14ac:dyDescent="0.2">
      <c r="O115" s="1"/>
    </row>
    <row r="116" spans="15:15" x14ac:dyDescent="0.2">
      <c r="O116" s="1"/>
    </row>
    <row r="117" spans="15:15" x14ac:dyDescent="0.2">
      <c r="O117" s="1"/>
    </row>
    <row r="118" spans="15:15" x14ac:dyDescent="0.2">
      <c r="O118" s="1"/>
    </row>
    <row r="119" spans="15:15" x14ac:dyDescent="0.2">
      <c r="O119" s="1"/>
    </row>
    <row r="120" spans="15:15" x14ac:dyDescent="0.2">
      <c r="O120" s="1"/>
    </row>
    <row r="121" spans="15:15" x14ac:dyDescent="0.2">
      <c r="O121" s="1"/>
    </row>
    <row r="122" spans="15:15" x14ac:dyDescent="0.2">
      <c r="O122" s="1"/>
    </row>
    <row r="123" spans="15:15" x14ac:dyDescent="0.2">
      <c r="O123" s="1"/>
    </row>
    <row r="124" spans="15:15" x14ac:dyDescent="0.2">
      <c r="O124" s="1"/>
    </row>
    <row r="125" spans="15:15" x14ac:dyDescent="0.2">
      <c r="O125" s="1"/>
    </row>
    <row r="126" spans="15:15" x14ac:dyDescent="0.2">
      <c r="O126" s="1"/>
    </row>
    <row r="127" spans="15:15" x14ac:dyDescent="0.2">
      <c r="O127" s="1"/>
    </row>
    <row r="128" spans="15:15" x14ac:dyDescent="0.2">
      <c r="O128" s="1"/>
    </row>
    <row r="129" spans="1:15" x14ac:dyDescent="0.2">
      <c r="O129" s="1"/>
    </row>
    <row r="130" spans="1:15" x14ac:dyDescent="0.2">
      <c r="O130" s="1"/>
    </row>
    <row r="131" spans="1:15" x14ac:dyDescent="0.2">
      <c r="O131" s="1"/>
    </row>
    <row r="132" spans="1:15" x14ac:dyDescent="0.2">
      <c r="O132" s="1"/>
    </row>
    <row r="133" spans="1:15" x14ac:dyDescent="0.2">
      <c r="O133" s="1"/>
    </row>
    <row r="134" spans="1:15" x14ac:dyDescent="0.2">
      <c r="O134" s="1"/>
    </row>
    <row r="135" spans="1:15" x14ac:dyDescent="0.2">
      <c r="O135" s="1"/>
    </row>
    <row r="136" spans="1:15" x14ac:dyDescent="0.2">
      <c r="O136" s="1"/>
    </row>
    <row r="137" spans="1:15" x14ac:dyDescent="0.2">
      <c r="O137" s="1"/>
    </row>
    <row r="138" spans="1:15" x14ac:dyDescent="0.2">
      <c r="O138" s="1"/>
    </row>
    <row r="139" spans="1:15" x14ac:dyDescent="0.2">
      <c r="O139" s="1"/>
    </row>
    <row r="140" spans="1:15" x14ac:dyDescent="0.2">
      <c r="A140" s="16"/>
      <c r="O140" s="1"/>
    </row>
    <row r="141" spans="1:15" x14ac:dyDescent="0.2">
      <c r="A141" s="16"/>
      <c r="O141" s="1"/>
    </row>
    <row r="142" spans="1:15" x14ac:dyDescent="0.2">
      <c r="A142" s="16"/>
      <c r="O142" s="1"/>
    </row>
    <row r="143" spans="1:15" x14ac:dyDescent="0.2">
      <c r="A143" s="16"/>
      <c r="O143" s="1"/>
    </row>
    <row r="144" spans="1:15" x14ac:dyDescent="0.2">
      <c r="A144" s="16"/>
      <c r="O144" s="1"/>
    </row>
    <row r="145" spans="1:15" x14ac:dyDescent="0.2">
      <c r="A145" s="16"/>
      <c r="O145" s="1"/>
    </row>
    <row r="146" spans="1:15" x14ac:dyDescent="0.2">
      <c r="A146" s="16"/>
      <c r="O146" s="1"/>
    </row>
    <row r="147" spans="1:15" x14ac:dyDescent="0.2">
      <c r="A147" s="16"/>
      <c r="O147" s="1"/>
    </row>
    <row r="148" spans="1:15" x14ac:dyDescent="0.2">
      <c r="A148" s="16"/>
      <c r="O148" s="1"/>
    </row>
    <row r="149" spans="1:15" x14ac:dyDescent="0.2">
      <c r="A149" s="16"/>
      <c r="O149" s="1"/>
    </row>
    <row r="150" spans="1:15" x14ac:dyDescent="0.2">
      <c r="O150" s="1"/>
    </row>
    <row r="151" spans="1:15" x14ac:dyDescent="0.2">
      <c r="O151" s="1"/>
    </row>
    <row r="152" spans="1:15" x14ac:dyDescent="0.2">
      <c r="O152" s="1"/>
    </row>
    <row r="153" spans="1:15" x14ac:dyDescent="0.2">
      <c r="O153" s="1"/>
    </row>
    <row r="154" spans="1:15" x14ac:dyDescent="0.2">
      <c r="O154" s="1"/>
    </row>
    <row r="155" spans="1:15" x14ac:dyDescent="0.2">
      <c r="O155" s="1"/>
    </row>
    <row r="156" spans="1:15" x14ac:dyDescent="0.2">
      <c r="O156" s="1"/>
    </row>
    <row r="157" spans="1:15" x14ac:dyDescent="0.2">
      <c r="O157" s="1"/>
    </row>
    <row r="158" spans="1:15" x14ac:dyDescent="0.2">
      <c r="O158" s="1"/>
    </row>
    <row r="159" spans="1:15" x14ac:dyDescent="0.2">
      <c r="O159" s="1"/>
    </row>
    <row r="160" spans="1:15" x14ac:dyDescent="0.2">
      <c r="O160" s="1"/>
    </row>
    <row r="161" spans="15:15" x14ac:dyDescent="0.2">
      <c r="O161" s="1"/>
    </row>
    <row r="162" spans="15:15" x14ac:dyDescent="0.2">
      <c r="O162" s="1"/>
    </row>
    <row r="163" spans="15:15" x14ac:dyDescent="0.2">
      <c r="O163" s="1"/>
    </row>
    <row r="164" spans="15:15" x14ac:dyDescent="0.2">
      <c r="O164" s="1"/>
    </row>
    <row r="165" spans="15:15" x14ac:dyDescent="0.2">
      <c r="O165" s="1"/>
    </row>
    <row r="166" spans="15:15" x14ac:dyDescent="0.2">
      <c r="O166" s="1"/>
    </row>
    <row r="167" spans="15:15" x14ac:dyDescent="0.2">
      <c r="O167" s="1"/>
    </row>
    <row r="168" spans="15:15" x14ac:dyDescent="0.2">
      <c r="O168" s="1"/>
    </row>
    <row r="169" spans="15:15" x14ac:dyDescent="0.2">
      <c r="O169" s="1"/>
    </row>
    <row r="170" spans="15:15" x14ac:dyDescent="0.2">
      <c r="O170" s="1"/>
    </row>
    <row r="171" spans="15:15" x14ac:dyDescent="0.2">
      <c r="O171" s="1"/>
    </row>
    <row r="172" spans="15:15" x14ac:dyDescent="0.2">
      <c r="O172" s="1"/>
    </row>
    <row r="173" spans="15:15" x14ac:dyDescent="0.2">
      <c r="O173" s="1"/>
    </row>
    <row r="174" spans="15:15" x14ac:dyDescent="0.2">
      <c r="O174" s="1"/>
    </row>
    <row r="175" spans="15:15" x14ac:dyDescent="0.2">
      <c r="O175" s="1"/>
    </row>
    <row r="176" spans="15:15" x14ac:dyDescent="0.2">
      <c r="O176" s="1"/>
    </row>
    <row r="177" spans="15:15" x14ac:dyDescent="0.2">
      <c r="O177" s="1"/>
    </row>
    <row r="178" spans="15:15" x14ac:dyDescent="0.2">
      <c r="O178" s="1"/>
    </row>
    <row r="179" spans="15:15" x14ac:dyDescent="0.2">
      <c r="O179" s="1"/>
    </row>
    <row r="180" spans="15:15" x14ac:dyDescent="0.2">
      <c r="O180" s="1"/>
    </row>
    <row r="181" spans="15:15" x14ac:dyDescent="0.2">
      <c r="O181" s="1"/>
    </row>
    <row r="182" spans="15:15" x14ac:dyDescent="0.2">
      <c r="O182" s="1"/>
    </row>
    <row r="183" spans="15:15" x14ac:dyDescent="0.2">
      <c r="O183" s="1"/>
    </row>
    <row r="184" spans="15:15" x14ac:dyDescent="0.2">
      <c r="O184" s="1"/>
    </row>
  </sheetData>
  <sheetProtection password="DAC2" sheet="1" objects="1" scenarios="1"/>
  <pageMargins left="0.70866141732283472" right="0.70866141732283472" top="0.74803149606299213" bottom="0.74803149606299213" header="0.31496062992125984" footer="0.31496062992125984"/>
  <pageSetup paperSize="9" scale="53"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T88"/>
  <sheetViews>
    <sheetView showGridLines="0" workbookViewId="0"/>
  </sheetViews>
  <sheetFormatPr defaultRowHeight="12.75" x14ac:dyDescent="0.2"/>
  <cols>
    <col min="1" max="1" width="20.75" style="1" customWidth="1"/>
    <col min="2" max="2" width="12.125" style="1" customWidth="1"/>
    <col min="3" max="16" width="8.375" style="1" customWidth="1"/>
    <col min="17" max="16384" width="9" style="1"/>
  </cols>
  <sheetData>
    <row r="1" spans="1:20" x14ac:dyDescent="0.2">
      <c r="A1" s="6" t="s">
        <v>7</v>
      </c>
      <c r="B1" s="77" t="str">
        <f>'Weighted MA'!B4</f>
        <v>Reset period</v>
      </c>
      <c r="C1" s="77" t="str">
        <f>'Weighted MA'!C4</f>
        <v>Year 1</v>
      </c>
      <c r="D1" s="77" t="str">
        <f>'Weighted MA'!D4</f>
        <v>Year 2</v>
      </c>
      <c r="E1" s="77" t="str">
        <f>'Weighted MA'!E4</f>
        <v>Year 3</v>
      </c>
      <c r="F1" s="77" t="str">
        <f>'Weighted MA'!F4</f>
        <v>Year 4</v>
      </c>
      <c r="G1" s="77" t="str">
        <f>'Weighted MA'!G4</f>
        <v>Year 5</v>
      </c>
      <c r="H1" s="77" t="str">
        <f>'Weighted MA'!H4</f>
        <v>Year 6</v>
      </c>
      <c r="I1" s="77" t="str">
        <f>'Weighted MA'!I4</f>
        <v>Year 7</v>
      </c>
      <c r="J1" s="77" t="str">
        <f>'Weighted MA'!J4</f>
        <v>Year 8</v>
      </c>
      <c r="K1" s="77" t="str">
        <f>'Weighted MA'!K4</f>
        <v>Year 9</v>
      </c>
      <c r="L1" s="77" t="str">
        <f>'Weighted MA'!L4</f>
        <v>Year 10</v>
      </c>
      <c r="M1" s="77" t="str">
        <f>'Weighted MA'!M4</f>
        <v>Year 11</v>
      </c>
      <c r="N1" s="77" t="str">
        <f>'Weighted MA'!N4</f>
        <v>Year 12</v>
      </c>
      <c r="O1" s="77" t="str">
        <f>'Weighted MA'!O4</f>
        <v>Year 13</v>
      </c>
      <c r="P1" s="77" t="str">
        <f>'Weighted MA'!P4</f>
        <v>Year 14</v>
      </c>
      <c r="Q1" s="12"/>
      <c r="R1" s="12"/>
      <c r="S1" s="34"/>
      <c r="T1" s="34"/>
    </row>
    <row r="2" spans="1:20" x14ac:dyDescent="0.2">
      <c r="A2" s="1" t="s">
        <v>38</v>
      </c>
      <c r="B2" s="3">
        <f>'Weighted MA'!B7</f>
        <v>7.1500000000000008E-2</v>
      </c>
      <c r="C2" s="3">
        <f>'Weighted MA'!C7</f>
        <v>7.3999999999999996E-2</v>
      </c>
      <c r="D2" s="3">
        <f>'Weighted MA'!D7</f>
        <v>7.5999999999999998E-2</v>
      </c>
      <c r="E2" s="3">
        <f>'Weighted MA'!E7</f>
        <v>8.2549546979911737E-2</v>
      </c>
      <c r="F2" s="3">
        <f>'Weighted MA'!F7</f>
        <v>8.4000000000000005E-2</v>
      </c>
      <c r="G2" s="3">
        <f>'Weighted MA'!G7</f>
        <v>8.2500000000000004E-2</v>
      </c>
      <c r="H2" s="3">
        <f>'Weighted MA'!H7</f>
        <v>8.5000000000000006E-2</v>
      </c>
      <c r="I2" s="3">
        <f>'Weighted MA'!I7</f>
        <v>8.6500000000000007E-2</v>
      </c>
      <c r="J2" s="3">
        <f>'Weighted MA'!J7</f>
        <v>8.8999999999999996E-2</v>
      </c>
      <c r="K2" s="3">
        <f>'Weighted MA'!K7</f>
        <v>8.7499999999999994E-2</v>
      </c>
      <c r="L2" s="3">
        <f>'Weighted MA'!L7</f>
        <v>8.4000000000000005E-2</v>
      </c>
      <c r="M2" s="3">
        <f>'Weighted MA'!M7</f>
        <v>8.3499999999999991E-2</v>
      </c>
      <c r="N2" s="3">
        <f>'Weighted MA'!N7</f>
        <v>8.4999999999999992E-2</v>
      </c>
      <c r="O2" s="3">
        <f>'Weighted MA'!O7</f>
        <v>9.0999999999999998E-2</v>
      </c>
      <c r="P2" s="3">
        <f>'Weighted MA'!P7</f>
        <v>9.2999999999999999E-2</v>
      </c>
      <c r="Q2" s="3"/>
      <c r="R2" s="3"/>
    </row>
    <row r="3" spans="1:20" x14ac:dyDescent="0.2">
      <c r="A3" s="1" t="s">
        <v>4</v>
      </c>
      <c r="B3" s="3">
        <f>'Weighted MA'!B12</f>
        <v>7.1500000000000008E-2</v>
      </c>
      <c r="C3" s="3">
        <f>'Weighted MA'!C12</f>
        <v>7.1750000000000008E-2</v>
      </c>
      <c r="D3" s="3">
        <f>'Weighted MA'!D12</f>
        <v>7.2292682926829277E-2</v>
      </c>
      <c r="E3" s="3">
        <f>'Weighted MA'!E12</f>
        <v>7.3370687510235288E-2</v>
      </c>
      <c r="F3" s="3">
        <f>'Weighted MA'!F12</f>
        <v>7.4590199705357241E-2</v>
      </c>
      <c r="G3" s="3">
        <f>'Weighted MA'!G12</f>
        <v>7.5663370437064573E-2</v>
      </c>
      <c r="H3" s="3">
        <f>'Weighted MA'!H12</f>
        <v>7.6980443607796281E-2</v>
      </c>
      <c r="I3" s="3">
        <f>'Weighted MA'!I12</f>
        <v>7.844385824194261E-2</v>
      </c>
      <c r="J3" s="3">
        <f>'Weighted MA'!J12</f>
        <v>8.0151175315113343E-2</v>
      </c>
      <c r="K3" s="3">
        <f>'Weighted MA'!K12</f>
        <v>8.1712150924869442E-2</v>
      </c>
      <c r="L3" s="3">
        <f>'Weighted MA'!L12</f>
        <v>8.2931663119991395E-2</v>
      </c>
      <c r="M3" s="3">
        <f>'Weighted MA'!M12</f>
        <v>8.3858492388284078E-2</v>
      </c>
      <c r="N3" s="3">
        <f>'Weighted MA'!N12</f>
        <v>8.4956053363893835E-2</v>
      </c>
      <c r="O3" s="3">
        <f>'Weighted MA'!O12</f>
        <v>8.5780487804878056E-2</v>
      </c>
      <c r="P3" s="3">
        <f>'Weighted MA'!P12</f>
        <v>8.6658536585365847E-2</v>
      </c>
      <c r="Q3" s="3"/>
      <c r="R3" s="3"/>
    </row>
    <row r="4" spans="1:20" x14ac:dyDescent="0.2">
      <c r="A4" s="1" t="s">
        <v>6</v>
      </c>
      <c r="B4" s="3">
        <f>IRR!B11</f>
        <v>7.1500000000000341E-2</v>
      </c>
      <c r="C4" s="3">
        <f>IRR!C11</f>
        <v>7.1911976008109724E-2</v>
      </c>
      <c r="D4" s="3">
        <f>IRR!D11</f>
        <v>7.2718702579583239E-2</v>
      </c>
      <c r="E4" s="3">
        <f>IRR!E11</f>
        <v>7.4266725173839143E-2</v>
      </c>
      <c r="F4" s="3">
        <f>IRR!F11</f>
        <v>7.5792408663215127E-2</v>
      </c>
      <c r="G4" s="3">
        <f>IRR!G11</f>
        <v>7.6841762180438034E-2</v>
      </c>
      <c r="H4" s="3">
        <f>IRR!H11</f>
        <v>7.8120432290389452E-2</v>
      </c>
      <c r="I4" s="3">
        <f>IRR!I11</f>
        <v>7.9436430513502687E-2</v>
      </c>
      <c r="J4" s="3">
        <f>IRR!J11</f>
        <v>8.0943020228848139E-2</v>
      </c>
      <c r="K4" s="3">
        <f>IRR!K11</f>
        <v>8.1980354846524328E-2</v>
      </c>
      <c r="L4" s="3">
        <f>IRR!L11</f>
        <v>8.2302741286863323E-2</v>
      </c>
      <c r="M4" s="3">
        <f>IRR!M11</f>
        <v>8.2496433850482997E-2</v>
      </c>
      <c r="N4" s="3">
        <f>IRR!N11</f>
        <v>8.2987495894508267E-2</v>
      </c>
      <c r="O4" s="3">
        <f>IRR!O11</f>
        <v>8.4249858952546441E-2</v>
      </c>
      <c r="P4" s="3">
        <f>IRR!P11</f>
        <v>8.5616407191223765E-2</v>
      </c>
      <c r="Q4" s="3"/>
      <c r="R4" s="3"/>
    </row>
    <row r="5" spans="1:20" x14ac:dyDescent="0.2">
      <c r="B5" s="2"/>
      <c r="C5" s="2"/>
      <c r="D5" s="2"/>
      <c r="E5" s="2"/>
      <c r="F5" s="2"/>
      <c r="G5" s="2"/>
      <c r="H5" s="2"/>
      <c r="I5" s="2"/>
      <c r="J5" s="2"/>
      <c r="K5" s="2"/>
      <c r="L5" s="2"/>
      <c r="M5" s="2"/>
      <c r="N5" s="2"/>
      <c r="O5" s="2"/>
      <c r="P5" s="2"/>
      <c r="Q5" s="2"/>
      <c r="R5" s="2"/>
    </row>
    <row r="79" spans="1:1" x14ac:dyDescent="0.2">
      <c r="A79" s="3"/>
    </row>
    <row r="80" spans="1:1" x14ac:dyDescent="0.2">
      <c r="A80" s="3"/>
    </row>
    <row r="81" spans="1:1" x14ac:dyDescent="0.2">
      <c r="A81" s="3"/>
    </row>
    <row r="82" spans="1:1" x14ac:dyDescent="0.2">
      <c r="A82" s="3"/>
    </row>
    <row r="83" spans="1:1" x14ac:dyDescent="0.2">
      <c r="A83" s="3"/>
    </row>
    <row r="84" spans="1:1" x14ac:dyDescent="0.2">
      <c r="A84" s="3"/>
    </row>
    <row r="85" spans="1:1" x14ac:dyDescent="0.2">
      <c r="A85" s="3"/>
    </row>
    <row r="86" spans="1:1" x14ac:dyDescent="0.2">
      <c r="A86" s="3"/>
    </row>
    <row r="87" spans="1:1" x14ac:dyDescent="0.2">
      <c r="A87" s="3"/>
    </row>
    <row r="88" spans="1:1" x14ac:dyDescent="0.2">
      <c r="A88" s="3"/>
    </row>
  </sheetData>
  <sheetProtection password="DAC2" sheet="1" objects="1" scenarios="1"/>
  <pageMargins left="0.70866141732283472" right="0.70866141732283472" top="0.74803149606299213" bottom="0.7480314960629921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Disclaimer</vt:lpstr>
      <vt:lpstr>Notes</vt:lpstr>
      <vt:lpstr>Weighted MA</vt:lpstr>
      <vt:lpstr>IRR</vt:lpstr>
      <vt:lpstr>Graphs</vt:lpstr>
      <vt:lpstr>IRR!Print_Area</vt:lpstr>
      <vt:lpstr>Notes!Print_Area</vt:lpstr>
      <vt:lpstr>'Weighted MA'!Print_Area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johnston</dc:creator>
  <cp:lastModifiedBy>David Johnston</cp:lastModifiedBy>
  <cp:lastPrinted>2012-06-08T04:59:27Z</cp:lastPrinted>
  <dcterms:created xsi:type="dcterms:W3CDTF">2012-05-27T04:46:58Z</dcterms:created>
  <dcterms:modified xsi:type="dcterms:W3CDTF">2012-06-08T06:25:56Z</dcterms:modified>
</cp:coreProperties>
</file>