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05" yWindow="4995" windowWidth="19320" windowHeight="5640" tabRatio="744"/>
  </bookViews>
  <sheets>
    <sheet name="Instructions" sheetId="13" r:id="rId1"/>
    <sheet name="Data Entry" sheetId="9" r:id="rId2"/>
    <sheet name="TFP Consolidated " sheetId="2" r:id="rId3"/>
    <sheet name="TFP Detail Urban" sheetId="16" r:id="rId4"/>
    <sheet name="TFP Detail Rural" sheetId="17" r:id="rId5"/>
    <sheet name="TFP Detail Industry" sheetId="18" r:id="rId6"/>
    <sheet name="Capital Module Calculations" sheetId="19" r:id="rId7"/>
    <sheet name="Revenue" sheetId="10" r:id="rId8"/>
    <sheet name="P and L Results" sheetId="1" r:id="rId9"/>
    <sheet name="summary sheet" sheetId="14" r:id="rId10"/>
  </sheets>
  <calcPr calcId="114210"/>
</workbook>
</file>

<file path=xl/calcChain.xml><?xml version="1.0" encoding="utf-8"?>
<calcChain xmlns="http://schemas.openxmlformats.org/spreadsheetml/2006/main">
  <c r="V45" i="9"/>
  <c r="U45"/>
  <c r="T45"/>
  <c r="S45"/>
  <c r="R45"/>
  <c r="Q45"/>
  <c r="P45"/>
  <c r="G19" i="14"/>
  <c r="G20"/>
  <c r="H20"/>
  <c r="I20"/>
  <c r="J20"/>
  <c r="L20"/>
  <c r="M20"/>
  <c r="N20"/>
  <c r="O20"/>
  <c r="L19"/>
  <c r="D45" i="9"/>
  <c r="E45"/>
  <c r="F45"/>
  <c r="G45"/>
  <c r="H45"/>
  <c r="I45"/>
  <c r="J45"/>
  <c r="K45"/>
  <c r="L45"/>
  <c r="M45"/>
  <c r="N45"/>
  <c r="O45"/>
  <c r="C45"/>
  <c r="N46"/>
  <c r="M46"/>
  <c r="E9" i="19"/>
  <c r="O46" i="9"/>
  <c r="I24" i="19"/>
  <c r="P46" i="9"/>
  <c r="H9" i="19"/>
  <c r="Q46" i="9"/>
  <c r="K24" i="19"/>
  <c r="R46" i="9"/>
  <c r="L24" i="19"/>
  <c r="S46" i="9"/>
  <c r="K9" i="19"/>
  <c r="T46" i="9"/>
  <c r="L9" i="19"/>
  <c r="U46" i="9"/>
  <c r="V46"/>
  <c r="D8" i="1"/>
  <c r="E8"/>
  <c r="F8"/>
  <c r="G8"/>
  <c r="H8"/>
  <c r="I8"/>
  <c r="J8"/>
  <c r="K8"/>
  <c r="L8"/>
  <c r="M8"/>
  <c r="N8"/>
  <c r="O8"/>
  <c r="P8"/>
  <c r="Q8"/>
  <c r="R8"/>
  <c r="S8"/>
  <c r="T8"/>
  <c r="U8"/>
  <c r="V8"/>
  <c r="D9"/>
  <c r="E9"/>
  <c r="F9"/>
  <c r="G9"/>
  <c r="H9"/>
  <c r="I9"/>
  <c r="J9"/>
  <c r="K9"/>
  <c r="L9"/>
  <c r="M9"/>
  <c r="N9"/>
  <c r="O9"/>
  <c r="P9"/>
  <c r="Q9"/>
  <c r="R9"/>
  <c r="S9"/>
  <c r="T9"/>
  <c r="U9"/>
  <c r="V9"/>
  <c r="C9"/>
  <c r="C8"/>
  <c r="H24" i="19"/>
  <c r="L22"/>
  <c r="K22"/>
  <c r="J22"/>
  <c r="I22"/>
  <c r="H22"/>
  <c r="G22"/>
  <c r="F22"/>
  <c r="E22"/>
  <c r="D22"/>
  <c r="C22"/>
  <c r="J9"/>
  <c r="F9"/>
  <c r="L7"/>
  <c r="K7"/>
  <c r="J7"/>
  <c r="I7"/>
  <c r="H7"/>
  <c r="G7"/>
  <c r="F7"/>
  <c r="E7"/>
  <c r="D7"/>
  <c r="C7"/>
  <c r="L6"/>
  <c r="L21"/>
  <c r="K6"/>
  <c r="K21"/>
  <c r="J6"/>
  <c r="J21"/>
  <c r="I6"/>
  <c r="I21"/>
  <c r="H6"/>
  <c r="H21"/>
  <c r="G6"/>
  <c r="G21"/>
  <c r="F6"/>
  <c r="F21"/>
  <c r="E6"/>
  <c r="E21"/>
  <c r="D6"/>
  <c r="D21"/>
  <c r="C6"/>
  <c r="C21"/>
  <c r="D30" i="17"/>
  <c r="E30"/>
  <c r="F30"/>
  <c r="G30"/>
  <c r="H30"/>
  <c r="I30"/>
  <c r="J30"/>
  <c r="K30"/>
  <c r="L30"/>
  <c r="M30"/>
  <c r="N30"/>
  <c r="O30"/>
  <c r="P30"/>
  <c r="Q30"/>
  <c r="R30"/>
  <c r="S30"/>
  <c r="T30"/>
  <c r="U30"/>
  <c r="V30"/>
  <c r="C30"/>
  <c r="C8"/>
  <c r="C9"/>
  <c r="C7"/>
  <c r="C8" i="16"/>
  <c r="C9"/>
  <c r="C7"/>
  <c r="D35" i="9"/>
  <c r="E35"/>
  <c r="F35"/>
  <c r="G35"/>
  <c r="H35"/>
  <c r="I35"/>
  <c r="J35"/>
  <c r="K35"/>
  <c r="L35"/>
  <c r="M35"/>
  <c r="N35"/>
  <c r="O35"/>
  <c r="P35"/>
  <c r="Q35"/>
  <c r="R35"/>
  <c r="S35"/>
  <c r="T35"/>
  <c r="U35"/>
  <c r="V35"/>
  <c r="V9" i="17"/>
  <c r="D34" i="9"/>
  <c r="E34"/>
  <c r="F34"/>
  <c r="G34"/>
  <c r="H34"/>
  <c r="I34"/>
  <c r="J34"/>
  <c r="K34"/>
  <c r="L34"/>
  <c r="M34"/>
  <c r="N34"/>
  <c r="O34"/>
  <c r="P34"/>
  <c r="Q34"/>
  <c r="R34"/>
  <c r="S34"/>
  <c r="T34"/>
  <c r="U34"/>
  <c r="V34"/>
  <c r="V8" i="17"/>
  <c r="D33" i="9"/>
  <c r="E33"/>
  <c r="F33"/>
  <c r="G33"/>
  <c r="H33"/>
  <c r="I33"/>
  <c r="J33"/>
  <c r="K33"/>
  <c r="L33"/>
  <c r="M33"/>
  <c r="N33"/>
  <c r="O33"/>
  <c r="P33"/>
  <c r="Q33"/>
  <c r="R33"/>
  <c r="S33"/>
  <c r="T33"/>
  <c r="U33"/>
  <c r="V33"/>
  <c r="V7" i="17"/>
  <c r="D17" i="9"/>
  <c r="E17"/>
  <c r="F17"/>
  <c r="G17"/>
  <c r="H17"/>
  <c r="I17"/>
  <c r="J17"/>
  <c r="K17"/>
  <c r="L17"/>
  <c r="M17"/>
  <c r="N17"/>
  <c r="O17"/>
  <c r="P17"/>
  <c r="Q17"/>
  <c r="R17"/>
  <c r="S17"/>
  <c r="T17"/>
  <c r="U17"/>
  <c r="V17"/>
  <c r="V8" i="16"/>
  <c r="D18" i="9"/>
  <c r="E18"/>
  <c r="F18"/>
  <c r="G18"/>
  <c r="H18"/>
  <c r="I18"/>
  <c r="J18"/>
  <c r="K18"/>
  <c r="L18"/>
  <c r="M18"/>
  <c r="N18"/>
  <c r="O18"/>
  <c r="P18"/>
  <c r="Q18"/>
  <c r="R18"/>
  <c r="S18"/>
  <c r="T18"/>
  <c r="U18"/>
  <c r="V18"/>
  <c r="V9" i="16"/>
  <c r="D16" i="9"/>
  <c r="E16"/>
  <c r="F16"/>
  <c r="G16"/>
  <c r="H16"/>
  <c r="I16"/>
  <c r="J16"/>
  <c r="K16"/>
  <c r="L16"/>
  <c r="M16"/>
  <c r="N16"/>
  <c r="O16"/>
  <c r="P16"/>
  <c r="Q16"/>
  <c r="R16"/>
  <c r="S16"/>
  <c r="T16"/>
  <c r="U16"/>
  <c r="V16"/>
  <c r="V7" i="16"/>
  <c r="G24" i="19"/>
  <c r="J24"/>
  <c r="G9"/>
  <c r="I9"/>
  <c r="T9" i="16"/>
  <c r="R9"/>
  <c r="P9"/>
  <c r="N9"/>
  <c r="L9"/>
  <c r="J9"/>
  <c r="H9"/>
  <c r="F9"/>
  <c r="D9"/>
  <c r="U8"/>
  <c r="S8"/>
  <c r="Q8"/>
  <c r="O8"/>
  <c r="M8"/>
  <c r="K8"/>
  <c r="I8"/>
  <c r="G8"/>
  <c r="E8"/>
  <c r="T7"/>
  <c r="R7"/>
  <c r="P7"/>
  <c r="N7"/>
  <c r="L7"/>
  <c r="J7"/>
  <c r="H7"/>
  <c r="F7"/>
  <c r="D7"/>
  <c r="T9" i="17"/>
  <c r="R9"/>
  <c r="P9"/>
  <c r="N9"/>
  <c r="L9"/>
  <c r="J9"/>
  <c r="H9"/>
  <c r="F9"/>
  <c r="D9"/>
  <c r="U8"/>
  <c r="S8"/>
  <c r="Q8"/>
  <c r="O8"/>
  <c r="M8"/>
  <c r="K8"/>
  <c r="I8"/>
  <c r="G8"/>
  <c r="E8"/>
  <c r="T7"/>
  <c r="R7"/>
  <c r="P7"/>
  <c r="N7"/>
  <c r="L7"/>
  <c r="J7"/>
  <c r="H7"/>
  <c r="F7"/>
  <c r="D7"/>
  <c r="U9" i="16"/>
  <c r="S9"/>
  <c r="Q9"/>
  <c r="O9"/>
  <c r="M9"/>
  <c r="K9"/>
  <c r="I9"/>
  <c r="G9"/>
  <c r="E9"/>
  <c r="T8"/>
  <c r="R8"/>
  <c r="P8"/>
  <c r="N8"/>
  <c r="L8"/>
  <c r="J8"/>
  <c r="H8"/>
  <c r="F8"/>
  <c r="D8"/>
  <c r="U7"/>
  <c r="S7"/>
  <c r="Q7"/>
  <c r="O7"/>
  <c r="M7"/>
  <c r="K7"/>
  <c r="I7"/>
  <c r="G7"/>
  <c r="E7"/>
  <c r="U9" i="17"/>
  <c r="S9"/>
  <c r="Q9"/>
  <c r="O9"/>
  <c r="M9"/>
  <c r="K9"/>
  <c r="I9"/>
  <c r="G9"/>
  <c r="E9"/>
  <c r="T8"/>
  <c r="R8"/>
  <c r="P8"/>
  <c r="N8"/>
  <c r="L8"/>
  <c r="J8"/>
  <c r="H8"/>
  <c r="F8"/>
  <c r="D8"/>
  <c r="U7"/>
  <c r="S7"/>
  <c r="Q7"/>
  <c r="O7"/>
  <c r="M7"/>
  <c r="K7"/>
  <c r="I7"/>
  <c r="G7"/>
  <c r="E7"/>
  <c r="D12"/>
  <c r="E12"/>
  <c r="F12"/>
  <c r="G12"/>
  <c r="H12"/>
  <c r="I12"/>
  <c r="J12"/>
  <c r="K12"/>
  <c r="L12"/>
  <c r="M12"/>
  <c r="N12"/>
  <c r="O12"/>
  <c r="P12"/>
  <c r="Q12"/>
  <c r="R12"/>
  <c r="S12"/>
  <c r="T12"/>
  <c r="U12"/>
  <c r="V12"/>
  <c r="D13"/>
  <c r="E13"/>
  <c r="F13"/>
  <c r="G13"/>
  <c r="H13"/>
  <c r="I13"/>
  <c r="J13"/>
  <c r="K13"/>
  <c r="L13"/>
  <c r="M13"/>
  <c r="N13"/>
  <c r="O13"/>
  <c r="P13"/>
  <c r="Q13"/>
  <c r="R13"/>
  <c r="S13"/>
  <c r="T13"/>
  <c r="U13"/>
  <c r="V13"/>
  <c r="D14"/>
  <c r="E14"/>
  <c r="F14"/>
  <c r="G14"/>
  <c r="H14"/>
  <c r="I14"/>
  <c r="J14"/>
  <c r="K14"/>
  <c r="L14"/>
  <c r="M14"/>
  <c r="N14"/>
  <c r="O14"/>
  <c r="P14"/>
  <c r="Q14"/>
  <c r="R14"/>
  <c r="S14"/>
  <c r="T14"/>
  <c r="U14"/>
  <c r="V14"/>
  <c r="C22"/>
  <c r="D22"/>
  <c r="E22"/>
  <c r="F22"/>
  <c r="G22"/>
  <c r="H22"/>
  <c r="I22"/>
  <c r="J22"/>
  <c r="K22"/>
  <c r="L22"/>
  <c r="M22"/>
  <c r="N22"/>
  <c r="O22"/>
  <c r="P22"/>
  <c r="Q22"/>
  <c r="R22"/>
  <c r="S22"/>
  <c r="T22"/>
  <c r="U22"/>
  <c r="V22"/>
  <c r="C34"/>
  <c r="V30" i="16"/>
  <c r="U30"/>
  <c r="T30"/>
  <c r="S30"/>
  <c r="R30"/>
  <c r="Q30"/>
  <c r="P30"/>
  <c r="O30"/>
  <c r="N30"/>
  <c r="M30"/>
  <c r="L30"/>
  <c r="K30"/>
  <c r="J30"/>
  <c r="I30"/>
  <c r="H30"/>
  <c r="G30"/>
  <c r="F30"/>
  <c r="E30"/>
  <c r="D30"/>
  <c r="C30"/>
  <c r="V22"/>
  <c r="V34"/>
  <c r="U22"/>
  <c r="U34"/>
  <c r="T22"/>
  <c r="T34"/>
  <c r="S22"/>
  <c r="S34"/>
  <c r="R22"/>
  <c r="R34"/>
  <c r="Q22"/>
  <c r="Q34"/>
  <c r="P22"/>
  <c r="P34"/>
  <c r="O22"/>
  <c r="O34"/>
  <c r="N22"/>
  <c r="N34"/>
  <c r="M22"/>
  <c r="M34"/>
  <c r="L22"/>
  <c r="L34"/>
  <c r="K22"/>
  <c r="K34"/>
  <c r="J22"/>
  <c r="J34"/>
  <c r="I22"/>
  <c r="I34"/>
  <c r="H22"/>
  <c r="H34"/>
  <c r="G22"/>
  <c r="G34"/>
  <c r="F22"/>
  <c r="F34"/>
  <c r="E22"/>
  <c r="E34"/>
  <c r="D22"/>
  <c r="D34"/>
  <c r="C22"/>
  <c r="C34"/>
  <c r="V14"/>
  <c r="U14"/>
  <c r="T14"/>
  <c r="S14"/>
  <c r="R14"/>
  <c r="Q14"/>
  <c r="P14"/>
  <c r="O14"/>
  <c r="N14"/>
  <c r="M14"/>
  <c r="L14"/>
  <c r="K14"/>
  <c r="J14"/>
  <c r="I14"/>
  <c r="H14"/>
  <c r="G14"/>
  <c r="F14"/>
  <c r="E14"/>
  <c r="D14"/>
  <c r="V13"/>
  <c r="U13"/>
  <c r="T13"/>
  <c r="S13"/>
  <c r="R13"/>
  <c r="Q13"/>
  <c r="P13"/>
  <c r="O13"/>
  <c r="N13"/>
  <c r="M13"/>
  <c r="L13"/>
  <c r="K13"/>
  <c r="J13"/>
  <c r="I13"/>
  <c r="H13"/>
  <c r="G13"/>
  <c r="F13"/>
  <c r="E13"/>
  <c r="D13"/>
  <c r="V12"/>
  <c r="U12"/>
  <c r="T12"/>
  <c r="S12"/>
  <c r="R12"/>
  <c r="Q12"/>
  <c r="P12"/>
  <c r="O12"/>
  <c r="N12"/>
  <c r="M12"/>
  <c r="L12"/>
  <c r="K12"/>
  <c r="J12"/>
  <c r="I12"/>
  <c r="H12"/>
  <c r="G12"/>
  <c r="F12"/>
  <c r="E12"/>
  <c r="D12"/>
  <c r="J9" i="10"/>
  <c r="K9"/>
  <c r="L9"/>
  <c r="M9"/>
  <c r="P9"/>
  <c r="U9"/>
  <c r="V9"/>
  <c r="M19" i="14"/>
  <c r="Q9" i="10"/>
  <c r="H19" i="14"/>
  <c r="D34" i="17"/>
  <c r="D16"/>
  <c r="E16"/>
  <c r="E34"/>
  <c r="D16" i="16"/>
  <c r="R9" i="10"/>
  <c r="J19" i="14"/>
  <c r="I19"/>
  <c r="W9" i="10"/>
  <c r="O19" i="14"/>
  <c r="N19"/>
  <c r="F16" i="17"/>
  <c r="G16"/>
  <c r="F34"/>
  <c r="E16" i="16"/>
  <c r="G34" i="17"/>
  <c r="H16"/>
  <c r="F16" i="16"/>
  <c r="I16" i="17"/>
  <c r="H34"/>
  <c r="G16" i="16"/>
  <c r="I34" i="17"/>
  <c r="J16"/>
  <c r="H16" i="16"/>
  <c r="J34" i="17"/>
  <c r="K16"/>
  <c r="I16" i="16"/>
  <c r="K34" i="17"/>
  <c r="L16"/>
  <c r="J16" i="16"/>
  <c r="M16" i="17"/>
  <c r="L34"/>
  <c r="K16" i="16"/>
  <c r="M34" i="17"/>
  <c r="N16"/>
  <c r="L16" i="16"/>
  <c r="N34" i="17"/>
  <c r="O16"/>
  <c r="M16" i="16"/>
  <c r="O34" i="17"/>
  <c r="P16"/>
  <c r="N16" i="16"/>
  <c r="P34" i="17"/>
  <c r="Q16"/>
  <c r="O16" i="16"/>
  <c r="Q34" i="17"/>
  <c r="R16"/>
  <c r="P16" i="16"/>
  <c r="S16" i="17"/>
  <c r="R34"/>
  <c r="Q16" i="16"/>
  <c r="S34" i="17"/>
  <c r="T16"/>
  <c r="R16" i="16"/>
  <c r="U16" i="17"/>
  <c r="V16"/>
  <c r="T34"/>
  <c r="S16" i="16"/>
  <c r="V34" i="17"/>
  <c r="U34"/>
  <c r="T16" i="16"/>
  <c r="V16"/>
  <c r="U16"/>
  <c r="D27" i="9"/>
  <c r="L21" i="14"/>
  <c r="M21"/>
  <c r="N21"/>
  <c r="O21"/>
  <c r="E27" i="9"/>
  <c r="D10"/>
  <c r="G21" i="14"/>
  <c r="E10" i="9"/>
  <c r="F27"/>
  <c r="E3"/>
  <c r="B2" i="14"/>
  <c r="C31" i="9"/>
  <c r="D28" i="10"/>
  <c r="D34"/>
  <c r="D44"/>
  <c r="E46" i="9"/>
  <c r="F8" i="10"/>
  <c r="F10"/>
  <c r="F46" i="9"/>
  <c r="G46"/>
  <c r="H46"/>
  <c r="I8" i="10"/>
  <c r="I29"/>
  <c r="I46" i="9"/>
  <c r="C24" i="19"/>
  <c r="J46" i="9"/>
  <c r="D24" i="19"/>
  <c r="K46" i="9"/>
  <c r="L46"/>
  <c r="D46"/>
  <c r="E8" i="10"/>
  <c r="E10"/>
  <c r="C23" i="9"/>
  <c r="C31" i="1"/>
  <c r="C40"/>
  <c r="C11"/>
  <c r="C28"/>
  <c r="C37"/>
  <c r="C29"/>
  <c r="C38"/>
  <c r="D4" i="10"/>
  <c r="E4"/>
  <c r="F4"/>
  <c r="G4"/>
  <c r="H4"/>
  <c r="I4"/>
  <c r="J4"/>
  <c r="K4"/>
  <c r="L4"/>
  <c r="M4"/>
  <c r="N4"/>
  <c r="O4"/>
  <c r="P4"/>
  <c r="Q4"/>
  <c r="R4"/>
  <c r="S4"/>
  <c r="T4"/>
  <c r="U4"/>
  <c r="V4"/>
  <c r="W4"/>
  <c r="V6" i="1"/>
  <c r="V26"/>
  <c r="V46"/>
  <c r="C4" i="2"/>
  <c r="C4" i="18"/>
  <c r="C48" i="9"/>
  <c r="C34" i="2"/>
  <c r="D23" i="9"/>
  <c r="E23"/>
  <c r="F23"/>
  <c r="G23"/>
  <c r="H23"/>
  <c r="I23"/>
  <c r="J23"/>
  <c r="K23"/>
  <c r="L23"/>
  <c r="M23"/>
  <c r="N23"/>
  <c r="O23"/>
  <c r="P23"/>
  <c r="Q23"/>
  <c r="R23"/>
  <c r="S23"/>
  <c r="T23"/>
  <c r="U23"/>
  <c r="V23"/>
  <c r="C23" i="2"/>
  <c r="C17" i="1"/>
  <c r="D6" i="9"/>
  <c r="E6"/>
  <c r="F6"/>
  <c r="G6"/>
  <c r="H6"/>
  <c r="I6"/>
  <c r="J6"/>
  <c r="K6"/>
  <c r="L6"/>
  <c r="M6"/>
  <c r="N6"/>
  <c r="O6"/>
  <c r="P6"/>
  <c r="Q6"/>
  <c r="R6"/>
  <c r="S6"/>
  <c r="T6"/>
  <c r="U6"/>
  <c r="V6"/>
  <c r="V4" i="2"/>
  <c r="V4" i="18"/>
  <c r="E24" i="19"/>
  <c r="C9"/>
  <c r="F24"/>
  <c r="D9"/>
  <c r="C20" i="1"/>
  <c r="C60"/>
  <c r="C35" i="16"/>
  <c r="C35" i="17"/>
  <c r="F4" i="14"/>
  <c r="G27" i="9"/>
  <c r="C36" i="1"/>
  <c r="C39"/>
  <c r="C21" i="17"/>
  <c r="C4"/>
  <c r="C4" i="16"/>
  <c r="V4" i="17"/>
  <c r="V4" i="16"/>
  <c r="F10" i="9"/>
  <c r="C57" i="1"/>
  <c r="N17" i="10"/>
  <c r="N38"/>
  <c r="N8"/>
  <c r="E29"/>
  <c r="E31"/>
  <c r="D37"/>
  <c r="C6" i="1"/>
  <c r="C26"/>
  <c r="C46"/>
  <c r="D7" i="2"/>
  <c r="E17" i="1"/>
  <c r="F29" i="10"/>
  <c r="F31"/>
  <c r="C48" i="1"/>
  <c r="C51"/>
  <c r="C27"/>
  <c r="D29"/>
  <c r="D38"/>
  <c r="D28"/>
  <c r="T6"/>
  <c r="T26"/>
  <c r="T46"/>
  <c r="R6"/>
  <c r="R26"/>
  <c r="R46"/>
  <c r="P6"/>
  <c r="P26"/>
  <c r="P46"/>
  <c r="N6"/>
  <c r="N26"/>
  <c r="N46"/>
  <c r="L6"/>
  <c r="L26"/>
  <c r="L46"/>
  <c r="J6"/>
  <c r="J26"/>
  <c r="J46"/>
  <c r="H6"/>
  <c r="H26"/>
  <c r="H46"/>
  <c r="F6"/>
  <c r="F26"/>
  <c r="F46"/>
  <c r="D6"/>
  <c r="D26"/>
  <c r="D46"/>
  <c r="U6"/>
  <c r="U26"/>
  <c r="U46"/>
  <c r="S6"/>
  <c r="S26"/>
  <c r="S46"/>
  <c r="Q6"/>
  <c r="Q26"/>
  <c r="Q46"/>
  <c r="O6"/>
  <c r="O26"/>
  <c r="O46"/>
  <c r="M6"/>
  <c r="M26"/>
  <c r="M46"/>
  <c r="K6"/>
  <c r="K26"/>
  <c r="K46"/>
  <c r="I6"/>
  <c r="I26"/>
  <c r="I46"/>
  <c r="G6"/>
  <c r="G26"/>
  <c r="G46"/>
  <c r="E6"/>
  <c r="E26"/>
  <c r="E46"/>
  <c r="U4" i="2"/>
  <c r="U4" i="18"/>
  <c r="Q4" i="2"/>
  <c r="Q4" i="18"/>
  <c r="M4" i="2"/>
  <c r="M4" i="18"/>
  <c r="I4" i="2"/>
  <c r="I4" i="18"/>
  <c r="E4" i="2"/>
  <c r="E4" i="18"/>
  <c r="S4" i="2"/>
  <c r="S4" i="18"/>
  <c r="O4" i="2"/>
  <c r="O4" i="18"/>
  <c r="K4" i="2"/>
  <c r="K4" i="18"/>
  <c r="G4" i="2"/>
  <c r="G4" i="18"/>
  <c r="D48" i="9"/>
  <c r="E48"/>
  <c r="T4" i="2"/>
  <c r="T4" i="18"/>
  <c r="R4" i="2"/>
  <c r="R4" i="18"/>
  <c r="P4" i="2"/>
  <c r="P4" i="18"/>
  <c r="N4" i="2"/>
  <c r="N4" i="18"/>
  <c r="L4" i="2"/>
  <c r="L4" i="18"/>
  <c r="J4" i="2"/>
  <c r="J4" i="18"/>
  <c r="H4" i="2"/>
  <c r="H4" i="18"/>
  <c r="F4" i="2"/>
  <c r="F4" i="18"/>
  <c r="D4" i="2"/>
  <c r="D4" i="18"/>
  <c r="E28" i="1"/>
  <c r="G8" i="10"/>
  <c r="G10"/>
  <c r="D17" i="1"/>
  <c r="C12" i="2"/>
  <c r="D49" i="9"/>
  <c r="E49"/>
  <c r="D35" i="17"/>
  <c r="D35" i="16"/>
  <c r="E35" i="17"/>
  <c r="E35" i="16"/>
  <c r="H27" i="9"/>
  <c r="C7" i="18"/>
  <c r="C23" i="17"/>
  <c r="C31"/>
  <c r="C26"/>
  <c r="C27"/>
  <c r="E11" i="10"/>
  <c r="D14" i="18"/>
  <c r="J4" i="17"/>
  <c r="J4" i="16"/>
  <c r="R4" i="17"/>
  <c r="R4" i="16"/>
  <c r="S4" i="17"/>
  <c r="S4" i="16"/>
  <c r="I4" i="17"/>
  <c r="I4" i="16"/>
  <c r="D4" i="17"/>
  <c r="D4" i="16"/>
  <c r="H4" i="17"/>
  <c r="H4" i="16"/>
  <c r="L4" i="17"/>
  <c r="L4" i="16"/>
  <c r="P4" i="17"/>
  <c r="P4" i="16"/>
  <c r="T4" i="17"/>
  <c r="T4" i="16"/>
  <c r="G4" i="17"/>
  <c r="G4" i="16"/>
  <c r="O4" i="17"/>
  <c r="O4" i="16"/>
  <c r="E4" i="17"/>
  <c r="E4" i="16"/>
  <c r="M4" i="17"/>
  <c r="M4" i="16"/>
  <c r="U4" i="17"/>
  <c r="U4" i="16"/>
  <c r="F4" i="17"/>
  <c r="F4" i="16"/>
  <c r="N4" i="17"/>
  <c r="N4" i="16"/>
  <c r="K4" i="17"/>
  <c r="K4" i="16"/>
  <c r="Q4" i="17"/>
  <c r="Q4" i="16"/>
  <c r="N29" i="10"/>
  <c r="G10" i="9"/>
  <c r="G29" i="10"/>
  <c r="G31"/>
  <c r="E12"/>
  <c r="D48" i="1"/>
  <c r="C14" i="9"/>
  <c r="E48" i="1"/>
  <c r="F17"/>
  <c r="D31"/>
  <c r="C41"/>
  <c r="C42"/>
  <c r="C30"/>
  <c r="E37"/>
  <c r="E57"/>
  <c r="D37"/>
  <c r="D18" i="2"/>
  <c r="D15" i="18"/>
  <c r="E18" i="2"/>
  <c r="H8" i="10"/>
  <c r="H10"/>
  <c r="F28" i="1"/>
  <c r="F32" i="10"/>
  <c r="F33"/>
  <c r="E15" i="18"/>
  <c r="H10" i="9"/>
  <c r="I27"/>
  <c r="S8" i="10"/>
  <c r="H29"/>
  <c r="H31"/>
  <c r="D17" i="2"/>
  <c r="E17"/>
  <c r="E32" i="10"/>
  <c r="E33"/>
  <c r="E34"/>
  <c r="F18" i="2"/>
  <c r="D7" i="10"/>
  <c r="E29" i="1"/>
  <c r="E38"/>
  <c r="F48"/>
  <c r="E31"/>
  <c r="G17"/>
  <c r="D57"/>
  <c r="D40"/>
  <c r="C32"/>
  <c r="C33"/>
  <c r="F37"/>
  <c r="F57"/>
  <c r="E7" i="2"/>
  <c r="F48" i="9"/>
  <c r="F7" i="2"/>
  <c r="G28" i="1"/>
  <c r="D6" i="2"/>
  <c r="F49" i="9"/>
  <c r="F35" i="17"/>
  <c r="F35" i="16"/>
  <c r="G11" i="10"/>
  <c r="G12"/>
  <c r="F14" i="18"/>
  <c r="G32" i="10"/>
  <c r="G33"/>
  <c r="F15" i="18"/>
  <c r="F11" i="10"/>
  <c r="F12"/>
  <c r="E14" i="18"/>
  <c r="J27" i="9"/>
  <c r="S29" i="10"/>
  <c r="I10" i="9"/>
  <c r="H14"/>
  <c r="I13" i="10"/>
  <c r="D31" i="9"/>
  <c r="F34" i="10"/>
  <c r="D27" i="1"/>
  <c r="D30"/>
  <c r="D32"/>
  <c r="D33"/>
  <c r="E44" i="10"/>
  <c r="D21" i="17"/>
  <c r="D7" i="18"/>
  <c r="D13" i="10"/>
  <c r="F29" i="1"/>
  <c r="F38"/>
  <c r="G48"/>
  <c r="G18" i="2"/>
  <c r="H17" i="1"/>
  <c r="F31"/>
  <c r="E40"/>
  <c r="G37"/>
  <c r="G57"/>
  <c r="E6" i="2"/>
  <c r="F6"/>
  <c r="G48" i="9"/>
  <c r="J8" i="10"/>
  <c r="J10"/>
  <c r="H28" i="1"/>
  <c r="G7" i="2"/>
  <c r="F17"/>
  <c r="G49" i="9"/>
  <c r="G35" i="17"/>
  <c r="G35" i="16"/>
  <c r="H11" i="10"/>
  <c r="H12"/>
  <c r="G14" i="18"/>
  <c r="H32" i="10"/>
  <c r="H33"/>
  <c r="G15" i="18"/>
  <c r="K27" i="9"/>
  <c r="J10"/>
  <c r="D23" i="17"/>
  <c r="D31"/>
  <c r="D26"/>
  <c r="J29" i="10"/>
  <c r="J31"/>
  <c r="D36" i="1"/>
  <c r="D39"/>
  <c r="D41"/>
  <c r="D42"/>
  <c r="E31" i="9"/>
  <c r="G34" i="10"/>
  <c r="E27" i="1"/>
  <c r="E30"/>
  <c r="E32"/>
  <c r="E33"/>
  <c r="F44" i="10"/>
  <c r="E21" i="17"/>
  <c r="E7" i="18"/>
  <c r="E13" i="10"/>
  <c r="C7" i="1"/>
  <c r="C47"/>
  <c r="D23" i="10"/>
  <c r="C21" i="16"/>
  <c r="H18" i="2"/>
  <c r="H48" i="1"/>
  <c r="I17"/>
  <c r="F40"/>
  <c r="G6" i="2"/>
  <c r="H37" i="1"/>
  <c r="K8" i="10"/>
  <c r="K10"/>
  <c r="H48" i="9"/>
  <c r="H7" i="2"/>
  <c r="I28" i="1"/>
  <c r="G17" i="2"/>
  <c r="H49" i="9"/>
  <c r="C26" i="19"/>
  <c r="C23"/>
  <c r="H35" i="17"/>
  <c r="H35" i="16"/>
  <c r="I32" i="10"/>
  <c r="H15" i="18"/>
  <c r="I11" i="10"/>
  <c r="H14" i="18"/>
  <c r="L27" i="9"/>
  <c r="K10"/>
  <c r="C8" i="19"/>
  <c r="C23" i="16"/>
  <c r="C31"/>
  <c r="C6" i="18"/>
  <c r="C8"/>
  <c r="C10"/>
  <c r="C11"/>
  <c r="C26" i="16"/>
  <c r="E23" i="17"/>
  <c r="E31"/>
  <c r="E26"/>
  <c r="D27"/>
  <c r="D37"/>
  <c r="K29" i="10"/>
  <c r="K31"/>
  <c r="E36" i="1"/>
  <c r="E39"/>
  <c r="E41"/>
  <c r="E42"/>
  <c r="G44" i="10"/>
  <c r="F21" i="17"/>
  <c r="F7" i="18"/>
  <c r="F27" i="1"/>
  <c r="F30"/>
  <c r="F32"/>
  <c r="F33"/>
  <c r="F31" i="9"/>
  <c r="H34" i="10"/>
  <c r="C16" i="1"/>
  <c r="C56"/>
  <c r="F13" i="10"/>
  <c r="E23"/>
  <c r="D7" i="1"/>
  <c r="D47"/>
  <c r="D14" i="9"/>
  <c r="G29" i="1"/>
  <c r="H6" i="2"/>
  <c r="I18"/>
  <c r="I15" i="18"/>
  <c r="I48" i="1"/>
  <c r="J17"/>
  <c r="H57"/>
  <c r="I37"/>
  <c r="I48" i="9"/>
  <c r="L8" i="10"/>
  <c r="L10"/>
  <c r="I7" i="2"/>
  <c r="J28" i="1"/>
  <c r="H17" i="2"/>
  <c r="I49" i="9"/>
  <c r="D26" i="19"/>
  <c r="D23"/>
  <c r="I35" i="17"/>
  <c r="I35" i="16"/>
  <c r="J11" i="10"/>
  <c r="J12"/>
  <c r="I14" i="18"/>
  <c r="L10" i="9"/>
  <c r="C20"/>
  <c r="C27" i="16"/>
  <c r="D37"/>
  <c r="M27" i="9"/>
  <c r="D39" i="17"/>
  <c r="D25" i="18"/>
  <c r="D20"/>
  <c r="D21" i="16"/>
  <c r="F23" i="17"/>
  <c r="F31"/>
  <c r="F26"/>
  <c r="E27"/>
  <c r="E37"/>
  <c r="D23" i="16"/>
  <c r="D31"/>
  <c r="L29" i="10"/>
  <c r="L31"/>
  <c r="J32"/>
  <c r="J33"/>
  <c r="D21" i="2"/>
  <c r="F36" i="1"/>
  <c r="F39"/>
  <c r="F41"/>
  <c r="F42"/>
  <c r="G31" i="9"/>
  <c r="H44" i="10"/>
  <c r="G21" i="17"/>
  <c r="G7" i="18"/>
  <c r="G27" i="1"/>
  <c r="G30"/>
  <c r="E14" i="9"/>
  <c r="E7" i="1"/>
  <c r="E47"/>
  <c r="F23" i="10"/>
  <c r="G13"/>
  <c r="D16" i="1"/>
  <c r="D56"/>
  <c r="G31"/>
  <c r="G40"/>
  <c r="G38"/>
  <c r="J18" i="2"/>
  <c r="J15" i="18"/>
  <c r="J48" i="1"/>
  <c r="K17"/>
  <c r="I57"/>
  <c r="J37"/>
  <c r="M8" i="10"/>
  <c r="M10"/>
  <c r="J48" i="9"/>
  <c r="K28" i="1"/>
  <c r="J7" i="2"/>
  <c r="I6"/>
  <c r="I17"/>
  <c r="J49" i="9"/>
  <c r="E26" i="19"/>
  <c r="E23"/>
  <c r="C11"/>
  <c r="D8"/>
  <c r="J35" i="17"/>
  <c r="J35" i="16"/>
  <c r="K11" i="10"/>
  <c r="K12"/>
  <c r="J14" i="18"/>
  <c r="D39" i="16"/>
  <c r="D24" i="18"/>
  <c r="D19"/>
  <c r="M10" i="9"/>
  <c r="E39" i="17"/>
  <c r="E25" i="18"/>
  <c r="E20"/>
  <c r="N27" i="9"/>
  <c r="D26" i="16"/>
  <c r="D6" i="18"/>
  <c r="G23" i="17"/>
  <c r="G31"/>
  <c r="G26"/>
  <c r="F27"/>
  <c r="F37"/>
  <c r="E21" i="16"/>
  <c r="E23"/>
  <c r="E31"/>
  <c r="D27"/>
  <c r="E37"/>
  <c r="M29" i="10"/>
  <c r="M31"/>
  <c r="K32"/>
  <c r="K33"/>
  <c r="E21" i="2"/>
  <c r="G36" i="1"/>
  <c r="G39"/>
  <c r="G41"/>
  <c r="G42"/>
  <c r="D24" i="2"/>
  <c r="D23"/>
  <c r="D20"/>
  <c r="G32" i="1"/>
  <c r="G33"/>
  <c r="E16"/>
  <c r="E56"/>
  <c r="F14" i="9"/>
  <c r="F7" i="1"/>
  <c r="F47"/>
  <c r="G23" i="10"/>
  <c r="H13"/>
  <c r="H29" i="1"/>
  <c r="H38"/>
  <c r="K18" i="2"/>
  <c r="K15" i="18"/>
  <c r="K48" i="1"/>
  <c r="L17"/>
  <c r="J57"/>
  <c r="K37"/>
  <c r="K48" i="9"/>
  <c r="K7" i="2"/>
  <c r="J6"/>
  <c r="L28" i="1"/>
  <c r="J17" i="2"/>
  <c r="K5" i="19"/>
  <c r="K12"/>
  <c r="I5"/>
  <c r="I12"/>
  <c r="G5"/>
  <c r="G12"/>
  <c r="E5"/>
  <c r="E12"/>
  <c r="C5"/>
  <c r="C12"/>
  <c r="L5"/>
  <c r="L12"/>
  <c r="J5"/>
  <c r="J12"/>
  <c r="H5"/>
  <c r="H12"/>
  <c r="F5"/>
  <c r="F12"/>
  <c r="D5"/>
  <c r="D12"/>
  <c r="F26"/>
  <c r="F23"/>
  <c r="K49" i="9"/>
  <c r="E8" i="19"/>
  <c r="M14" i="9"/>
  <c r="D11" i="19"/>
  <c r="K35" i="17"/>
  <c r="K35" i="16"/>
  <c r="L11" i="10"/>
  <c r="L12"/>
  <c r="K14" i="18"/>
  <c r="E39" i="16"/>
  <c r="E24" i="18"/>
  <c r="E19"/>
  <c r="N10" i="9"/>
  <c r="F39" i="17"/>
  <c r="F25" i="18"/>
  <c r="F20"/>
  <c r="O27" i="9"/>
  <c r="E26" i="16"/>
  <c r="E27"/>
  <c r="F37"/>
  <c r="E6" i="18"/>
  <c r="D8"/>
  <c r="D10"/>
  <c r="F21" i="16"/>
  <c r="G27" i="17"/>
  <c r="G37"/>
  <c r="F23" i="16"/>
  <c r="F31"/>
  <c r="I9" i="10"/>
  <c r="I10"/>
  <c r="L32"/>
  <c r="L33"/>
  <c r="F21" i="2"/>
  <c r="E20"/>
  <c r="E24"/>
  <c r="E23"/>
  <c r="F16" i="1"/>
  <c r="F56"/>
  <c r="G14" i="9"/>
  <c r="G7" i="1"/>
  <c r="G47"/>
  <c r="H23" i="10"/>
  <c r="H31" i="1"/>
  <c r="H40"/>
  <c r="H31" i="9"/>
  <c r="I34" i="10"/>
  <c r="I30"/>
  <c r="L18" i="2"/>
  <c r="L15" i="18"/>
  <c r="L48" i="1"/>
  <c r="M17"/>
  <c r="K57"/>
  <c r="L37"/>
  <c r="L48" i="9"/>
  <c r="L7" i="2"/>
  <c r="K6"/>
  <c r="K17"/>
  <c r="L49" i="9"/>
  <c r="G26" i="19"/>
  <c r="G23"/>
  <c r="E11"/>
  <c r="F8"/>
  <c r="L35" i="17"/>
  <c r="L35" i="16"/>
  <c r="M11" i="10"/>
  <c r="M12"/>
  <c r="L14" i="18"/>
  <c r="F39" i="16"/>
  <c r="F24" i="18"/>
  <c r="F19"/>
  <c r="O10" i="9"/>
  <c r="G39" i="17"/>
  <c r="G25" i="18"/>
  <c r="G20"/>
  <c r="P27" i="9"/>
  <c r="D11" i="18"/>
  <c r="D16"/>
  <c r="F26" i="16"/>
  <c r="F6" i="18"/>
  <c r="E8"/>
  <c r="E10"/>
  <c r="G21" i="16"/>
  <c r="G6" i="18"/>
  <c r="F27" i="16"/>
  <c r="G37"/>
  <c r="I31" i="10"/>
  <c r="I33"/>
  <c r="M32"/>
  <c r="M33"/>
  <c r="I12"/>
  <c r="G21" i="2"/>
  <c r="F24"/>
  <c r="F23"/>
  <c r="F20"/>
  <c r="G16" i="1"/>
  <c r="G56"/>
  <c r="I29"/>
  <c r="I38"/>
  <c r="M18" i="2"/>
  <c r="M28" i="1"/>
  <c r="M48"/>
  <c r="O17" i="10"/>
  <c r="O38"/>
  <c r="O8"/>
  <c r="L57" i="1"/>
  <c r="M48" i="9"/>
  <c r="L6" i="2"/>
  <c r="M7"/>
  <c r="L17"/>
  <c r="H26" i="19"/>
  <c r="H23"/>
  <c r="M49" i="9"/>
  <c r="G8" i="19"/>
  <c r="F11"/>
  <c r="M35" i="17"/>
  <c r="M35" i="16"/>
  <c r="D29" i="2"/>
  <c r="D28"/>
  <c r="N21" i="10"/>
  <c r="N11"/>
  <c r="M14" i="18"/>
  <c r="N42" i="10"/>
  <c r="N32"/>
  <c r="M15" i="18"/>
  <c r="G7" i="14"/>
  <c r="D26" i="18"/>
  <c r="G39" i="16"/>
  <c r="G24" i="18"/>
  <c r="G19"/>
  <c r="P10" i="9"/>
  <c r="D21" i="18"/>
  <c r="G23" i="16"/>
  <c r="G31"/>
  <c r="Q27" i="9"/>
  <c r="E11" i="18"/>
  <c r="E16"/>
  <c r="F8"/>
  <c r="F10"/>
  <c r="G26" i="16"/>
  <c r="G8" i="18"/>
  <c r="G10"/>
  <c r="G27" i="16"/>
  <c r="H37"/>
  <c r="O29" i="10"/>
  <c r="O31"/>
  <c r="O10"/>
  <c r="G24" i="2"/>
  <c r="G23"/>
  <c r="G20"/>
  <c r="I44" i="10"/>
  <c r="H21" i="17"/>
  <c r="H27" i="1"/>
  <c r="J34" i="10"/>
  <c r="I31" i="1"/>
  <c r="I40"/>
  <c r="M37"/>
  <c r="M57"/>
  <c r="N48" i="9"/>
  <c r="N7" i="2"/>
  <c r="M6"/>
  <c r="M17"/>
  <c r="N49" i="9"/>
  <c r="G11" i="19"/>
  <c r="H8"/>
  <c r="I26"/>
  <c r="I23"/>
  <c r="N35" i="17"/>
  <c r="N35" i="16"/>
  <c r="O21" i="10"/>
  <c r="O11"/>
  <c r="N14" i="18"/>
  <c r="E29" i="2"/>
  <c r="E28"/>
  <c r="E21" i="18"/>
  <c r="Q10" i="9"/>
  <c r="E26" i="18"/>
  <c r="H39" i="16"/>
  <c r="H24" i="18"/>
  <c r="H19"/>
  <c r="H7"/>
  <c r="H23" i="17"/>
  <c r="H31"/>
  <c r="H26"/>
  <c r="G11" i="18"/>
  <c r="R27" i="9"/>
  <c r="F11" i="18"/>
  <c r="F26"/>
  <c r="J31" i="1"/>
  <c r="J40"/>
  <c r="K34" i="10"/>
  <c r="I31" i="9"/>
  <c r="J44" i="10"/>
  <c r="I21" i="17"/>
  <c r="I7" i="18"/>
  <c r="I27" i="1"/>
  <c r="H36"/>
  <c r="J29"/>
  <c r="J38"/>
  <c r="H30"/>
  <c r="H32"/>
  <c r="H33"/>
  <c r="N18" i="2"/>
  <c r="N15" i="18"/>
  <c r="N6" i="2"/>
  <c r="O7"/>
  <c r="R31" i="9"/>
  <c r="J26" i="19"/>
  <c r="J23"/>
  <c r="I8"/>
  <c r="H11"/>
  <c r="P21" i="10"/>
  <c r="P11"/>
  <c r="O14" i="18"/>
  <c r="F29" i="2"/>
  <c r="F28"/>
  <c r="F21" i="18"/>
  <c r="G16"/>
  <c r="R10" i="9"/>
  <c r="G26" i="18"/>
  <c r="H27" i="17"/>
  <c r="H37"/>
  <c r="F16" i="18"/>
  <c r="G21"/>
  <c r="S27" i="9"/>
  <c r="I23" i="17"/>
  <c r="I31"/>
  <c r="I26"/>
  <c r="G29" i="2"/>
  <c r="N17"/>
  <c r="O42" i="10"/>
  <c r="O32"/>
  <c r="I30" i="1"/>
  <c r="I32"/>
  <c r="I33"/>
  <c r="K29"/>
  <c r="K38"/>
  <c r="H39"/>
  <c r="H41"/>
  <c r="H42"/>
  <c r="I36"/>
  <c r="J31" i="9"/>
  <c r="K44" i="10"/>
  <c r="J21" i="17"/>
  <c r="J7" i="18"/>
  <c r="L34" i="10"/>
  <c r="J27" i="1"/>
  <c r="K31"/>
  <c r="K40"/>
  <c r="O18" i="2"/>
  <c r="O15" i="18"/>
  <c r="N17" i="1"/>
  <c r="N28"/>
  <c r="O6" i="2"/>
  <c r="P7"/>
  <c r="K26" i="19"/>
  <c r="K23"/>
  <c r="R14" i="9"/>
  <c r="I11" i="19"/>
  <c r="J8"/>
  <c r="Q21" i="10"/>
  <c r="Q11"/>
  <c r="P14" i="18"/>
  <c r="G28" i="2"/>
  <c r="S10" i="9"/>
  <c r="H39" i="17"/>
  <c r="H25" i="18"/>
  <c r="H20"/>
  <c r="H21" i="2"/>
  <c r="H20"/>
  <c r="T27" i="9"/>
  <c r="J23" i="17"/>
  <c r="J31"/>
  <c r="J26"/>
  <c r="I27"/>
  <c r="I37"/>
  <c r="I20" i="18"/>
  <c r="O17" i="2"/>
  <c r="P42" i="10"/>
  <c r="P32"/>
  <c r="L29" i="1"/>
  <c r="L38"/>
  <c r="J30"/>
  <c r="J32"/>
  <c r="J33"/>
  <c r="J36"/>
  <c r="I39"/>
  <c r="I41"/>
  <c r="I42"/>
  <c r="L44" i="10"/>
  <c r="K21" i="17"/>
  <c r="K7" i="18"/>
  <c r="M34" i="10"/>
  <c r="K31" i="9"/>
  <c r="K27" i="1"/>
  <c r="P18" i="2"/>
  <c r="P15" i="18"/>
  <c r="O28" i="1"/>
  <c r="O17"/>
  <c r="N48"/>
  <c r="N37"/>
  <c r="Q7" i="2"/>
  <c r="P6"/>
  <c r="L26" i="19"/>
  <c r="L23"/>
  <c r="K8"/>
  <c r="J11"/>
  <c r="H24" i="2"/>
  <c r="H23"/>
  <c r="R21" i="10"/>
  <c r="R11"/>
  <c r="Q14" i="18"/>
  <c r="T10" i="9"/>
  <c r="U27"/>
  <c r="I21" i="2"/>
  <c r="I24"/>
  <c r="I39" i="17"/>
  <c r="I25" i="18"/>
  <c r="K23" i="17"/>
  <c r="K31"/>
  <c r="K26"/>
  <c r="J27"/>
  <c r="J37"/>
  <c r="J20" i="18"/>
  <c r="C37" i="9"/>
  <c r="P17" i="2"/>
  <c r="Q42" i="10"/>
  <c r="Q32"/>
  <c r="K30" i="1"/>
  <c r="K32"/>
  <c r="K33"/>
  <c r="M44" i="10"/>
  <c r="L21" i="17"/>
  <c r="L7" i="18"/>
  <c r="L27" i="1"/>
  <c r="L31" i="9"/>
  <c r="L31" i="1"/>
  <c r="L40"/>
  <c r="K36"/>
  <c r="J39"/>
  <c r="J41"/>
  <c r="J42"/>
  <c r="Q18" i="2"/>
  <c r="Q15" i="18"/>
  <c r="N57" i="1"/>
  <c r="P28"/>
  <c r="P17"/>
  <c r="O48"/>
  <c r="O37"/>
  <c r="O57"/>
  <c r="R7" i="2"/>
  <c r="Q6"/>
  <c r="K20" i="19"/>
  <c r="K27"/>
  <c r="I20"/>
  <c r="I27"/>
  <c r="G20"/>
  <c r="G27"/>
  <c r="E20"/>
  <c r="E27"/>
  <c r="C20"/>
  <c r="C27"/>
  <c r="L20"/>
  <c r="L27"/>
  <c r="J20"/>
  <c r="J27"/>
  <c r="H20"/>
  <c r="H27"/>
  <c r="F20"/>
  <c r="F27"/>
  <c r="D20"/>
  <c r="D27"/>
  <c r="K11"/>
  <c r="L8"/>
  <c r="I23" i="2"/>
  <c r="S21" i="10"/>
  <c r="S11"/>
  <c r="R14" i="18"/>
  <c r="I20" i="2"/>
  <c r="U10" i="9"/>
  <c r="V27"/>
  <c r="J21" i="2"/>
  <c r="J24"/>
  <c r="J39" i="17"/>
  <c r="J25" i="18"/>
  <c r="L23" i="17"/>
  <c r="L31"/>
  <c r="L26"/>
  <c r="K27"/>
  <c r="K37"/>
  <c r="Q17" i="2"/>
  <c r="R42" i="10"/>
  <c r="R32"/>
  <c r="K39" i="1"/>
  <c r="K41"/>
  <c r="K42"/>
  <c r="M31"/>
  <c r="M40"/>
  <c r="M29"/>
  <c r="M31" i="9"/>
  <c r="N34" i="10"/>
  <c r="N30"/>
  <c r="L36" i="1"/>
  <c r="L30"/>
  <c r="L32"/>
  <c r="L33"/>
  <c r="R18" i="2"/>
  <c r="R15" i="18"/>
  <c r="Q17" i="1"/>
  <c r="Q28"/>
  <c r="P48"/>
  <c r="P37"/>
  <c r="P57"/>
  <c r="S7" i="2"/>
  <c r="R6"/>
  <c r="L11" i="19"/>
  <c r="J20" i="2"/>
  <c r="J23"/>
  <c r="T21" i="10"/>
  <c r="T11"/>
  <c r="S14" i="18"/>
  <c r="V10" i="9"/>
  <c r="K39" i="17"/>
  <c r="K25" i="18"/>
  <c r="K20"/>
  <c r="L27" i="17"/>
  <c r="L37"/>
  <c r="M27" i="1"/>
  <c r="R17" i="2"/>
  <c r="S42" i="10"/>
  <c r="S32"/>
  <c r="L39" i="1"/>
  <c r="L41"/>
  <c r="L42"/>
  <c r="M38"/>
  <c r="N29"/>
  <c r="N38"/>
  <c r="K21" i="2"/>
  <c r="N31" i="1"/>
  <c r="N40"/>
  <c r="S18" i="2"/>
  <c r="S15" i="18"/>
  <c r="R17" i="1"/>
  <c r="Q48"/>
  <c r="Q37"/>
  <c r="Q57"/>
  <c r="R28"/>
  <c r="S6" i="2"/>
  <c r="T7"/>
  <c r="U21" i="10"/>
  <c r="U11"/>
  <c r="T14" i="18"/>
  <c r="L39" i="17"/>
  <c r="L25" i="18"/>
  <c r="L20"/>
  <c r="M30" i="1"/>
  <c r="M32"/>
  <c r="M33"/>
  <c r="S17" i="2"/>
  <c r="T42" i="10"/>
  <c r="T32"/>
  <c r="O29" i="1"/>
  <c r="O38"/>
  <c r="L21" i="2"/>
  <c r="K24"/>
  <c r="K23"/>
  <c r="K20"/>
  <c r="T18"/>
  <c r="S17" i="1"/>
  <c r="S28"/>
  <c r="R48"/>
  <c r="R37"/>
  <c r="R57"/>
  <c r="T6" i="2"/>
  <c r="U7"/>
  <c r="V7"/>
  <c r="U42" i="10"/>
  <c r="U32"/>
  <c r="T15" i="18"/>
  <c r="V21" i="10"/>
  <c r="V11"/>
  <c r="U14" i="18"/>
  <c r="W21" i="10"/>
  <c r="W11"/>
  <c r="V14" i="18"/>
  <c r="F25" i="14"/>
  <c r="T17" i="2"/>
  <c r="L24"/>
  <c r="L23"/>
  <c r="L20"/>
  <c r="U17" i="1"/>
  <c r="T17"/>
  <c r="U18" i="2"/>
  <c r="U15" i="18"/>
  <c r="T28" i="1"/>
  <c r="S48"/>
  <c r="S37"/>
  <c r="U6" i="2"/>
  <c r="V6"/>
  <c r="V18"/>
  <c r="U17"/>
  <c r="V42" i="10"/>
  <c r="V32"/>
  <c r="V17" i="1"/>
  <c r="U28"/>
  <c r="T48"/>
  <c r="T37"/>
  <c r="T57"/>
  <c r="S57"/>
  <c r="W42" i="10"/>
  <c r="W32"/>
  <c r="V15" i="18"/>
  <c r="V17" i="2"/>
  <c r="U48" i="1"/>
  <c r="U37"/>
  <c r="U57"/>
  <c r="V28"/>
  <c r="V48"/>
  <c r="V37"/>
  <c r="V57"/>
  <c r="E49"/>
  <c r="E10"/>
  <c r="E18"/>
  <c r="E58"/>
  <c r="E19"/>
  <c r="E50"/>
  <c r="E59"/>
  <c r="C49"/>
  <c r="C18"/>
  <c r="C10"/>
  <c r="C12"/>
  <c r="C13"/>
  <c r="C58"/>
  <c r="C19"/>
  <c r="C21"/>
  <c r="C22"/>
  <c r="C50"/>
  <c r="C52"/>
  <c r="C53"/>
  <c r="C59"/>
  <c r="C61"/>
  <c r="C62"/>
  <c r="C64"/>
  <c r="D10"/>
  <c r="D50"/>
  <c r="D18"/>
  <c r="D19"/>
  <c r="D59"/>
  <c r="D49"/>
  <c r="D11"/>
  <c r="D12"/>
  <c r="D13"/>
  <c r="D10" i="2"/>
  <c r="D58" i="1"/>
  <c r="D20"/>
  <c r="D51"/>
  <c r="D52"/>
  <c r="D53"/>
  <c r="E11"/>
  <c r="E12"/>
  <c r="E13"/>
  <c r="D32" i="2"/>
  <c r="D31"/>
  <c r="D9"/>
  <c r="D13"/>
  <c r="D35"/>
  <c r="E10"/>
  <c r="F11" i="1"/>
  <c r="E51"/>
  <c r="E52"/>
  <c r="E53"/>
  <c r="E20"/>
  <c r="D60"/>
  <c r="D61"/>
  <c r="D62"/>
  <c r="D21"/>
  <c r="D22"/>
  <c r="D12" i="2"/>
  <c r="E13"/>
  <c r="E9"/>
  <c r="F10"/>
  <c r="E32"/>
  <c r="E31"/>
  <c r="F49" i="1"/>
  <c r="F18"/>
  <c r="F10"/>
  <c r="D64"/>
  <c r="D34" i="2"/>
  <c r="E60" i="1"/>
  <c r="E61"/>
  <c r="E62"/>
  <c r="E21"/>
  <c r="E22"/>
  <c r="F51"/>
  <c r="F20"/>
  <c r="G11"/>
  <c r="E12" i="2"/>
  <c r="F50" i="1"/>
  <c r="F52"/>
  <c r="F53"/>
  <c r="F12"/>
  <c r="F13"/>
  <c r="E35" i="2"/>
  <c r="E34"/>
  <c r="F9"/>
  <c r="F32"/>
  <c r="F31"/>
  <c r="F13"/>
  <c r="F12"/>
  <c r="G10"/>
  <c r="F58" i="1"/>
  <c r="F19"/>
  <c r="F59"/>
  <c r="G18"/>
  <c r="G49"/>
  <c r="G10"/>
  <c r="F60"/>
  <c r="H11"/>
  <c r="G51"/>
  <c r="G20"/>
  <c r="E64"/>
  <c r="G50"/>
  <c r="G52"/>
  <c r="G53"/>
  <c r="G12"/>
  <c r="G13"/>
  <c r="F35" i="2"/>
  <c r="F34"/>
  <c r="G9"/>
  <c r="G32"/>
  <c r="G31"/>
  <c r="G13"/>
  <c r="G12"/>
  <c r="F21" i="1"/>
  <c r="F22"/>
  <c r="G19"/>
  <c r="G59"/>
  <c r="G58"/>
  <c r="F61"/>
  <c r="H18"/>
  <c r="H58"/>
  <c r="H49"/>
  <c r="G60"/>
  <c r="I11"/>
  <c r="H51"/>
  <c r="H20"/>
  <c r="F64"/>
  <c r="F62"/>
  <c r="G35" i="2"/>
  <c r="G34"/>
  <c r="G21" i="1"/>
  <c r="G22"/>
  <c r="G61"/>
  <c r="G62"/>
  <c r="H7"/>
  <c r="I23" i="10"/>
  <c r="H21" i="16"/>
  <c r="J13" i="10"/>
  <c r="I18" i="1"/>
  <c r="I58"/>
  <c r="I49"/>
  <c r="J11"/>
  <c r="H60"/>
  <c r="I51"/>
  <c r="I20"/>
  <c r="H23" i="16"/>
  <c r="H31"/>
  <c r="H6" i="18"/>
  <c r="H8"/>
  <c r="H10"/>
  <c r="H26" i="16"/>
  <c r="H27"/>
  <c r="I37"/>
  <c r="G64" i="1"/>
  <c r="J49"/>
  <c r="J18"/>
  <c r="J58"/>
  <c r="H16"/>
  <c r="I14" i="9"/>
  <c r="I7" i="1"/>
  <c r="J23" i="10"/>
  <c r="K13"/>
  <c r="H47" i="1"/>
  <c r="H10"/>
  <c r="H12"/>
  <c r="H13"/>
  <c r="J51"/>
  <c r="J20"/>
  <c r="I60"/>
  <c r="K11"/>
  <c r="I19" i="18"/>
  <c r="I39" i="16"/>
  <c r="I24" i="18"/>
  <c r="H11"/>
  <c r="H16"/>
  <c r="I21" i="16"/>
  <c r="I6" i="18"/>
  <c r="H50" i="1"/>
  <c r="H52"/>
  <c r="H53"/>
  <c r="J14" i="9"/>
  <c r="J7" i="1"/>
  <c r="K23" i="10"/>
  <c r="L13"/>
  <c r="I47" i="1"/>
  <c r="I10"/>
  <c r="I12"/>
  <c r="I13"/>
  <c r="K18"/>
  <c r="K58"/>
  <c r="K49"/>
  <c r="H56"/>
  <c r="H19"/>
  <c r="I16"/>
  <c r="J60"/>
  <c r="L11"/>
  <c r="K51"/>
  <c r="K20"/>
  <c r="I26" i="16"/>
  <c r="I23"/>
  <c r="I31"/>
  <c r="H21" i="18"/>
  <c r="H26"/>
  <c r="I8"/>
  <c r="I10"/>
  <c r="J21" i="16"/>
  <c r="J6" i="18"/>
  <c r="I27" i="16"/>
  <c r="J37"/>
  <c r="H29" i="2"/>
  <c r="H28"/>
  <c r="I56" i="1"/>
  <c r="I19"/>
  <c r="L18"/>
  <c r="L58"/>
  <c r="L49"/>
  <c r="J16"/>
  <c r="M18"/>
  <c r="M58"/>
  <c r="H10" i="2"/>
  <c r="H59" i="1"/>
  <c r="H61"/>
  <c r="H62"/>
  <c r="H21"/>
  <c r="H22"/>
  <c r="I50"/>
  <c r="I52"/>
  <c r="I53"/>
  <c r="K14" i="9"/>
  <c r="K7" i="1"/>
  <c r="L23" i="10"/>
  <c r="M13"/>
  <c r="J47" i="1"/>
  <c r="J10"/>
  <c r="J12"/>
  <c r="J13"/>
  <c r="K60"/>
  <c r="L51"/>
  <c r="L20"/>
  <c r="M49"/>
  <c r="J26" i="16"/>
  <c r="J27"/>
  <c r="K37"/>
  <c r="J39"/>
  <c r="J24" i="18"/>
  <c r="J19"/>
  <c r="I11"/>
  <c r="I21"/>
  <c r="J23" i="16"/>
  <c r="J31"/>
  <c r="J8" i="18"/>
  <c r="J10"/>
  <c r="K21" i="16"/>
  <c r="K6" i="18"/>
  <c r="H32" i="2"/>
  <c r="H31"/>
  <c r="M11" i="1"/>
  <c r="M20"/>
  <c r="M60"/>
  <c r="J50"/>
  <c r="J52"/>
  <c r="J53"/>
  <c r="L14" i="9"/>
  <c r="L7" i="1"/>
  <c r="M23" i="10"/>
  <c r="K47" i="1"/>
  <c r="K10"/>
  <c r="K12"/>
  <c r="K13"/>
  <c r="K16"/>
  <c r="H64"/>
  <c r="H9" i="2"/>
  <c r="H13"/>
  <c r="J56" i="1"/>
  <c r="J19"/>
  <c r="I59"/>
  <c r="I61"/>
  <c r="I62"/>
  <c r="I21"/>
  <c r="I22"/>
  <c r="N13" i="10"/>
  <c r="N9"/>
  <c r="L60" i="1"/>
  <c r="K26" i="16"/>
  <c r="I29" i="2"/>
  <c r="I28"/>
  <c r="K23" i="16"/>
  <c r="K31"/>
  <c r="I16" i="18"/>
  <c r="I26"/>
  <c r="K39" i="16"/>
  <c r="K24" i="18"/>
  <c r="K19"/>
  <c r="J11"/>
  <c r="J26"/>
  <c r="K8"/>
  <c r="K10"/>
  <c r="L21" i="16"/>
  <c r="L6" i="18"/>
  <c r="K27" i="16"/>
  <c r="L37"/>
  <c r="L7" i="14"/>
  <c r="M7" i="1"/>
  <c r="I10" i="2"/>
  <c r="I9"/>
  <c r="M51" i="1"/>
  <c r="J59"/>
  <c r="J61"/>
  <c r="J62"/>
  <c r="J21"/>
  <c r="J22"/>
  <c r="H12" i="2"/>
  <c r="H35"/>
  <c r="N49" i="1"/>
  <c r="I64"/>
  <c r="L47"/>
  <c r="L10"/>
  <c r="L12"/>
  <c r="L13"/>
  <c r="K56"/>
  <c r="K19"/>
  <c r="K50"/>
  <c r="K52"/>
  <c r="K53"/>
  <c r="L16"/>
  <c r="J29" i="2"/>
  <c r="J28"/>
  <c r="L26" i="16"/>
  <c r="M26"/>
  <c r="L39"/>
  <c r="L24" i="18"/>
  <c r="L19"/>
  <c r="J21"/>
  <c r="J16"/>
  <c r="K11"/>
  <c r="K21"/>
  <c r="L23" i="16"/>
  <c r="L31"/>
  <c r="L8" i="18"/>
  <c r="L10"/>
  <c r="L27" i="16"/>
  <c r="M27"/>
  <c r="N27"/>
  <c r="O27"/>
  <c r="P27"/>
  <c r="Q27"/>
  <c r="R27"/>
  <c r="S27"/>
  <c r="T27"/>
  <c r="U27"/>
  <c r="V27"/>
  <c r="M7" i="14"/>
  <c r="N18" i="1"/>
  <c r="N58"/>
  <c r="M47"/>
  <c r="M10"/>
  <c r="M12"/>
  <c r="M13"/>
  <c r="I13" i="2"/>
  <c r="I35"/>
  <c r="I32"/>
  <c r="I31"/>
  <c r="J10"/>
  <c r="J9"/>
  <c r="L56" i="1"/>
  <c r="L19"/>
  <c r="K59"/>
  <c r="K61"/>
  <c r="K62"/>
  <c r="K21"/>
  <c r="K22"/>
  <c r="L50"/>
  <c r="L52"/>
  <c r="L53"/>
  <c r="J64"/>
  <c r="H34" i="2"/>
  <c r="N11" i="1"/>
  <c r="K29" i="2"/>
  <c r="K28"/>
  <c r="K26" i="18"/>
  <c r="L11"/>
  <c r="L26"/>
  <c r="K16"/>
  <c r="L16"/>
  <c r="I12" i="2"/>
  <c r="J13"/>
  <c r="J35"/>
  <c r="N26" i="16"/>
  <c r="N37"/>
  <c r="J32" i="2"/>
  <c r="J31"/>
  <c r="M37" i="16"/>
  <c r="N7" i="14"/>
  <c r="M50" i="1"/>
  <c r="M52"/>
  <c r="M53"/>
  <c r="F24" i="14"/>
  <c r="I34" i="2"/>
  <c r="K10"/>
  <c r="K9"/>
  <c r="K64" i="1"/>
  <c r="O49"/>
  <c r="L59"/>
  <c r="L61"/>
  <c r="L62"/>
  <c r="L21"/>
  <c r="L22"/>
  <c r="N20"/>
  <c r="N60"/>
  <c r="N51"/>
  <c r="J12" i="2"/>
  <c r="L29"/>
  <c r="L28"/>
  <c r="M39" i="16"/>
  <c r="M24" i="18"/>
  <c r="M19"/>
  <c r="N39" i="16"/>
  <c r="N24" i="18"/>
  <c r="N19"/>
  <c r="L21"/>
  <c r="O26" i="16"/>
  <c r="K13" i="2"/>
  <c r="K35"/>
  <c r="K37"/>
  <c r="J34"/>
  <c r="O7" i="14"/>
  <c r="F12"/>
  <c r="K32" i="2"/>
  <c r="K31"/>
  <c r="N10"/>
  <c r="M10"/>
  <c r="M13"/>
  <c r="L10"/>
  <c r="L32"/>
  <c r="O18" i="1"/>
  <c r="O58"/>
  <c r="L64"/>
  <c r="C25" i="19"/>
  <c r="C28"/>
  <c r="C29"/>
  <c r="C10"/>
  <c r="C13"/>
  <c r="C14"/>
  <c r="N19" i="10"/>
  <c r="N40"/>
  <c r="K12" i="2"/>
  <c r="L31"/>
  <c r="P26" i="16"/>
  <c r="L13" i="2"/>
  <c r="L9"/>
  <c r="M9"/>
  <c r="N9"/>
  <c r="K34"/>
  <c r="N13"/>
  <c r="L12"/>
  <c r="M12"/>
  <c r="N12"/>
  <c r="Q26" i="16"/>
  <c r="H21" i="14"/>
  <c r="H7"/>
  <c r="N10" i="10"/>
  <c r="L35" i="2"/>
  <c r="L37"/>
  <c r="D25" i="19"/>
  <c r="D28"/>
  <c r="D29"/>
  <c r="D10"/>
  <c r="D13"/>
  <c r="D14"/>
  <c r="R26" i="16"/>
  <c r="F20" i="14"/>
  <c r="N31" i="10"/>
  <c r="N33"/>
  <c r="J21" i="14"/>
  <c r="J7"/>
  <c r="I21"/>
  <c r="I7"/>
  <c r="N18" i="10"/>
  <c r="N39"/>
  <c r="F8" i="14"/>
  <c r="N12" i="10"/>
  <c r="F19" i="14"/>
  <c r="O19" i="10"/>
  <c r="O40"/>
  <c r="L34" i="2"/>
  <c r="P8" i="10"/>
  <c r="P10"/>
  <c r="Q8"/>
  <c r="Q10"/>
  <c r="P17"/>
  <c r="P38"/>
  <c r="F7" i="14"/>
  <c r="S26" i="16"/>
  <c r="F9" i="14"/>
  <c r="F21"/>
  <c r="N20" i="10"/>
  <c r="N22"/>
  <c r="N23"/>
  <c r="O33"/>
  <c r="O34"/>
  <c r="N27" i="1"/>
  <c r="N30"/>
  <c r="N32"/>
  <c r="N33"/>
  <c r="O12" i="10"/>
  <c r="O13"/>
  <c r="N7" i="1"/>
  <c r="P29" i="10"/>
  <c r="P31"/>
  <c r="O48" i="9"/>
  <c r="Q29" i="10"/>
  <c r="Q31"/>
  <c r="P48" i="9"/>
  <c r="Q17" i="10"/>
  <c r="Q38"/>
  <c r="P49" i="9"/>
  <c r="O49"/>
  <c r="P35" i="17"/>
  <c r="P35" i="16"/>
  <c r="O35" i="17"/>
  <c r="O35" i="16"/>
  <c r="O37"/>
  <c r="M21"/>
  <c r="T26"/>
  <c r="M16" i="1"/>
  <c r="M19"/>
  <c r="G25" i="14"/>
  <c r="N10" i="1"/>
  <c r="N12"/>
  <c r="N13"/>
  <c r="N47"/>
  <c r="O11"/>
  <c r="O31"/>
  <c r="O40"/>
  <c r="R8" i="10"/>
  <c r="R10"/>
  <c r="Q48" i="9"/>
  <c r="R17" i="10"/>
  <c r="R38"/>
  <c r="Q49" i="9"/>
  <c r="O39" i="16"/>
  <c r="O24" i="18"/>
  <c r="O19"/>
  <c r="Q35" i="17"/>
  <c r="Q35" i="16"/>
  <c r="Q37"/>
  <c r="P37"/>
  <c r="M23"/>
  <c r="M31"/>
  <c r="M6" i="18"/>
  <c r="U26" i="16"/>
  <c r="G24" i="14"/>
  <c r="G26"/>
  <c r="N50" i="1"/>
  <c r="N52"/>
  <c r="N53"/>
  <c r="O10" i="2"/>
  <c r="M21" i="1"/>
  <c r="P18"/>
  <c r="P29"/>
  <c r="P38"/>
  <c r="P31"/>
  <c r="P40"/>
  <c r="P11"/>
  <c r="O51"/>
  <c r="O20"/>
  <c r="O60"/>
  <c r="S17" i="10"/>
  <c r="S38"/>
  <c r="R48" i="9"/>
  <c r="R29" i="10"/>
  <c r="R31"/>
  <c r="R49" i="9"/>
  <c r="F29" i="14"/>
  <c r="M22" i="1"/>
  <c r="P39" i="16"/>
  <c r="P24" i="18"/>
  <c r="P19"/>
  <c r="R35" i="17"/>
  <c r="R35" i="16"/>
  <c r="R37"/>
  <c r="Q39"/>
  <c r="Q24" i="18"/>
  <c r="Q19"/>
  <c r="P10" i="2"/>
  <c r="P13"/>
  <c r="V26" i="16"/>
  <c r="G12" i="14"/>
  <c r="F26"/>
  <c r="P58" i="1"/>
  <c r="O13" i="2"/>
  <c r="O12"/>
  <c r="O9"/>
  <c r="P49" i="1"/>
  <c r="Q18"/>
  <c r="Q29"/>
  <c r="Q38"/>
  <c r="P51"/>
  <c r="P20"/>
  <c r="P60"/>
  <c r="S48" i="9"/>
  <c r="T8" i="10"/>
  <c r="T10"/>
  <c r="T17"/>
  <c r="T38"/>
  <c r="S49" i="9"/>
  <c r="P9" i="2"/>
  <c r="S35" i="17"/>
  <c r="S35" i="16"/>
  <c r="S37"/>
  <c r="R39"/>
  <c r="R24" i="18"/>
  <c r="R19"/>
  <c r="P12" i="2"/>
  <c r="Q49" i="1"/>
  <c r="Q58"/>
  <c r="Q31"/>
  <c r="Q11"/>
  <c r="T29" i="10"/>
  <c r="T31"/>
  <c r="U17"/>
  <c r="U38"/>
  <c r="U8"/>
  <c r="T48" i="9"/>
  <c r="T49"/>
  <c r="T35" i="17"/>
  <c r="T35" i="16"/>
  <c r="T37"/>
  <c r="S39"/>
  <c r="S24" i="18"/>
  <c r="S19"/>
  <c r="Q10" i="2"/>
  <c r="R29" i="1"/>
  <c r="R38"/>
  <c r="R18"/>
  <c r="Q20"/>
  <c r="Q51"/>
  <c r="Q40"/>
  <c r="V8" i="10"/>
  <c r="V17"/>
  <c r="V38"/>
  <c r="U48" i="9"/>
  <c r="U29" i="10"/>
  <c r="U31"/>
  <c r="U49" i="9"/>
  <c r="U35" i="17"/>
  <c r="U35" i="16"/>
  <c r="U37"/>
  <c r="T39"/>
  <c r="T24" i="18"/>
  <c r="T19"/>
  <c r="Q9" i="2"/>
  <c r="Q13"/>
  <c r="Q12"/>
  <c r="R49" i="1"/>
  <c r="S13" i="10"/>
  <c r="R58" i="1"/>
  <c r="R11"/>
  <c r="Q60"/>
  <c r="R31"/>
  <c r="R40"/>
  <c r="V29" i="10"/>
  <c r="V31"/>
  <c r="W17"/>
  <c r="W38"/>
  <c r="V48" i="9"/>
  <c r="W8" i="10"/>
  <c r="V49" i="9"/>
  <c r="V35" i="17"/>
  <c r="V35" i="16"/>
  <c r="V37"/>
  <c r="U39"/>
  <c r="U24" i="18"/>
  <c r="U19"/>
  <c r="S34" i="10"/>
  <c r="R7" i="1"/>
  <c r="R10"/>
  <c r="R10" i="2"/>
  <c r="S18" i="1"/>
  <c r="S29"/>
  <c r="S38"/>
  <c r="R20"/>
  <c r="R60"/>
  <c r="R51"/>
  <c r="S31"/>
  <c r="S40"/>
  <c r="S11"/>
  <c r="W29" i="10"/>
  <c r="W31"/>
  <c r="R12" i="1"/>
  <c r="V39" i="16"/>
  <c r="V24" i="18"/>
  <c r="V19"/>
  <c r="R27" i="1"/>
  <c r="R47"/>
  <c r="R9" i="2"/>
  <c r="R13"/>
  <c r="R12"/>
  <c r="S10"/>
  <c r="S49" i="1"/>
  <c r="S58"/>
  <c r="T18"/>
  <c r="T29"/>
  <c r="T38"/>
  <c r="T11"/>
  <c r="S51"/>
  <c r="S20"/>
  <c r="S60"/>
  <c r="T31"/>
  <c r="T40"/>
  <c r="K24" i="14"/>
  <c r="R13" i="1"/>
  <c r="R30"/>
  <c r="R50"/>
  <c r="R52"/>
  <c r="S9" i="2"/>
  <c r="S13"/>
  <c r="S12"/>
  <c r="T10"/>
  <c r="T49" i="1"/>
  <c r="T58"/>
  <c r="U29"/>
  <c r="U38"/>
  <c r="T51"/>
  <c r="T20"/>
  <c r="T60"/>
  <c r="U11"/>
  <c r="K12" i="14"/>
  <c r="R53" i="1"/>
  <c r="R32"/>
  <c r="R33"/>
  <c r="T13" i="2"/>
  <c r="T12"/>
  <c r="T9"/>
  <c r="U10"/>
  <c r="U49" i="1"/>
  <c r="U18"/>
  <c r="U58"/>
  <c r="U20"/>
  <c r="U31"/>
  <c r="U40"/>
  <c r="K25" i="14"/>
  <c r="K26"/>
  <c r="U13" i="2"/>
  <c r="U12"/>
  <c r="U9"/>
  <c r="V18" i="1"/>
  <c r="V29"/>
  <c r="V11"/>
  <c r="V31"/>
  <c r="V40"/>
  <c r="U60"/>
  <c r="U51"/>
  <c r="V10" i="2"/>
  <c r="V38" i="1"/>
  <c r="V49"/>
  <c r="V20"/>
  <c r="V60"/>
  <c r="V51"/>
  <c r="V13" i="2"/>
  <c r="V12"/>
  <c r="V9"/>
  <c r="V58" i="1"/>
  <c r="N41" i="10"/>
  <c r="N43"/>
  <c r="N44"/>
  <c r="M21" i="17"/>
  <c r="M7" i="18"/>
  <c r="M8"/>
  <c r="M10"/>
  <c r="M11"/>
  <c r="M16"/>
  <c r="M23" i="17"/>
  <c r="M31"/>
  <c r="M26"/>
  <c r="U10" i="10"/>
  <c r="M36" i="1"/>
  <c r="M27" i="17"/>
  <c r="M37"/>
  <c r="V10" i="10"/>
  <c r="W10"/>
  <c r="M39" i="1"/>
  <c r="M56"/>
  <c r="M39" i="17"/>
  <c r="M25" i="18"/>
  <c r="M26"/>
  <c r="M20"/>
  <c r="M21"/>
  <c r="M41" i="1"/>
  <c r="M42"/>
  <c r="M59"/>
  <c r="M61"/>
  <c r="M62"/>
  <c r="M21" i="2"/>
  <c r="F30" i="14"/>
  <c r="F31"/>
  <c r="M32" i="2"/>
  <c r="M31"/>
  <c r="M29"/>
  <c r="M28"/>
  <c r="M64" i="1"/>
  <c r="F13" i="14"/>
  <c r="F14"/>
  <c r="M24" i="2"/>
  <c r="M20"/>
  <c r="M23"/>
  <c r="M35"/>
  <c r="M34"/>
  <c r="M37"/>
  <c r="E25" i="19"/>
  <c r="E28"/>
  <c r="E29"/>
  <c r="E10"/>
  <c r="E13"/>
  <c r="E14"/>
  <c r="G8" i="14"/>
  <c r="G9"/>
  <c r="P19" i="10"/>
  <c r="P40"/>
  <c r="O18"/>
  <c r="P33"/>
  <c r="P34"/>
  <c r="P12"/>
  <c r="P13"/>
  <c r="O39"/>
  <c r="O41"/>
  <c r="O43"/>
  <c r="O44"/>
  <c r="N21" i="17"/>
  <c r="N7" i="18"/>
  <c r="O20" i="10"/>
  <c r="O22"/>
  <c r="O23"/>
  <c r="N23" i="17"/>
  <c r="N31"/>
  <c r="N26"/>
  <c r="N21" i="16"/>
  <c r="N16" i="1"/>
  <c r="O7"/>
  <c r="O27"/>
  <c r="O30"/>
  <c r="O32"/>
  <c r="O33"/>
  <c r="N36"/>
  <c r="N39"/>
  <c r="N41"/>
  <c r="N42"/>
  <c r="N23" i="16"/>
  <c r="N31"/>
  <c r="N6" i="18"/>
  <c r="N27" i="17"/>
  <c r="N37"/>
  <c r="H25" i="14"/>
  <c r="G30"/>
  <c r="O47" i="1"/>
  <c r="O10"/>
  <c r="O12"/>
  <c r="O13"/>
  <c r="N56"/>
  <c r="N19"/>
  <c r="N39" i="17"/>
  <c r="N25" i="18"/>
  <c r="N20"/>
  <c r="N8"/>
  <c r="N10"/>
  <c r="H24" i="14"/>
  <c r="H26"/>
  <c r="O50" i="1"/>
  <c r="O52"/>
  <c r="O53"/>
  <c r="N59"/>
  <c r="N61"/>
  <c r="N62"/>
  <c r="N21"/>
  <c r="N21" i="2"/>
  <c r="G29" i="14"/>
  <c r="G31"/>
  <c r="N22" i="1"/>
  <c r="N11" i="18"/>
  <c r="N26"/>
  <c r="H12" i="14"/>
  <c r="N20" i="2"/>
  <c r="N24"/>
  <c r="N23"/>
  <c r="G13" i="14"/>
  <c r="G14"/>
  <c r="N64" i="1"/>
  <c r="N21" i="18"/>
  <c r="N32" i="2"/>
  <c r="N31"/>
  <c r="N16" i="18"/>
  <c r="N29" i="2"/>
  <c r="N28"/>
  <c r="N35"/>
  <c r="N34"/>
  <c r="N37"/>
  <c r="F25" i="19"/>
  <c r="F28"/>
  <c r="F29"/>
  <c r="F10"/>
  <c r="F13"/>
  <c r="F14"/>
  <c r="P18" i="10"/>
  <c r="Q19"/>
  <c r="Q40"/>
  <c r="H8" i="14"/>
  <c r="H9"/>
  <c r="P20" i="10"/>
  <c r="P22"/>
  <c r="P23"/>
  <c r="P39"/>
  <c r="P41"/>
  <c r="P43"/>
  <c r="P44"/>
  <c r="O21" i="17"/>
  <c r="O7" i="18"/>
  <c r="Q12" i="10"/>
  <c r="Q13"/>
  <c r="Q33"/>
  <c r="Q34"/>
  <c r="O23" i="17"/>
  <c r="O31"/>
  <c r="O26"/>
  <c r="O21" i="16"/>
  <c r="P7" i="1"/>
  <c r="O36"/>
  <c r="O39"/>
  <c r="O41"/>
  <c r="O42"/>
  <c r="P27"/>
  <c r="P30"/>
  <c r="P32"/>
  <c r="P33"/>
  <c r="O16"/>
  <c r="O23" i="16"/>
  <c r="O31"/>
  <c r="O6" i="18"/>
  <c r="O27" i="17"/>
  <c r="O37"/>
  <c r="I25" i="14"/>
  <c r="H30"/>
  <c r="O56" i="1"/>
  <c r="O19"/>
  <c r="P47"/>
  <c r="P10"/>
  <c r="P12"/>
  <c r="P13"/>
  <c r="O39" i="17"/>
  <c r="O25" i="18"/>
  <c r="O20"/>
  <c r="O8"/>
  <c r="O10"/>
  <c r="O21" i="2"/>
  <c r="P50" i="1"/>
  <c r="P52"/>
  <c r="P53"/>
  <c r="I24" i="14"/>
  <c r="I26"/>
  <c r="O21" i="1"/>
  <c r="O59"/>
  <c r="O61"/>
  <c r="O62"/>
  <c r="H29" i="14"/>
  <c r="H31"/>
  <c r="O22" i="1"/>
  <c r="O11" i="18"/>
  <c r="O16"/>
  <c r="O64" i="1"/>
  <c r="H13" i="14"/>
  <c r="H14"/>
  <c r="O24" i="2"/>
  <c r="O23"/>
  <c r="O20"/>
  <c r="I12" i="14"/>
  <c r="O32" i="2"/>
  <c r="O31"/>
  <c r="O21" i="18"/>
  <c r="O26"/>
  <c r="O29" i="2"/>
  <c r="O28"/>
  <c r="O35"/>
  <c r="O34"/>
  <c r="O37"/>
  <c r="G25" i="19"/>
  <c r="G28"/>
  <c r="G29"/>
  <c r="G10"/>
  <c r="G13"/>
  <c r="G14"/>
  <c r="I8" i="14"/>
  <c r="I9"/>
  <c r="R19" i="10"/>
  <c r="R40"/>
  <c r="Q18"/>
  <c r="R33"/>
  <c r="R34"/>
  <c r="S30"/>
  <c r="Q20"/>
  <c r="Q22"/>
  <c r="Q23"/>
  <c r="Q39"/>
  <c r="Q41"/>
  <c r="Q43"/>
  <c r="Q44"/>
  <c r="P21" i="17"/>
  <c r="P7" i="18"/>
  <c r="R12" i="10"/>
  <c r="R13"/>
  <c r="S9"/>
  <c r="P23" i="17"/>
  <c r="P31"/>
  <c r="P26"/>
  <c r="P21" i="16"/>
  <c r="P16" i="1"/>
  <c r="Q7"/>
  <c r="P36"/>
  <c r="P39"/>
  <c r="P41"/>
  <c r="P42"/>
  <c r="Q27"/>
  <c r="Q30"/>
  <c r="Q32"/>
  <c r="Q33"/>
  <c r="P23" i="16"/>
  <c r="P31"/>
  <c r="P6" i="18"/>
  <c r="P27" i="17"/>
  <c r="P37"/>
  <c r="J25" i="14"/>
  <c r="I30"/>
  <c r="Q47" i="1"/>
  <c r="Q10"/>
  <c r="Q12"/>
  <c r="Q13"/>
  <c r="P56"/>
  <c r="P19"/>
  <c r="P39" i="17"/>
  <c r="P25" i="18"/>
  <c r="P20"/>
  <c r="P8"/>
  <c r="P10"/>
  <c r="P21" i="2"/>
  <c r="J24" i="14"/>
  <c r="J26"/>
  <c r="Q50" i="1"/>
  <c r="Q52"/>
  <c r="Q53"/>
  <c r="P21"/>
  <c r="P59"/>
  <c r="P61"/>
  <c r="P62"/>
  <c r="I29" i="14"/>
  <c r="I31"/>
  <c r="P22" i="1"/>
  <c r="P11" i="18"/>
  <c r="P16"/>
  <c r="P64" i="1"/>
  <c r="I13" i="14"/>
  <c r="I14"/>
  <c r="J12"/>
  <c r="P20" i="2"/>
  <c r="P24"/>
  <c r="P23"/>
  <c r="P32"/>
  <c r="P31"/>
  <c r="P26" i="18"/>
  <c r="P21"/>
  <c r="P29" i="2"/>
  <c r="P28"/>
  <c r="P35"/>
  <c r="P34"/>
  <c r="P37"/>
  <c r="H25" i="19"/>
  <c r="H28"/>
  <c r="H29"/>
  <c r="H10"/>
  <c r="H13"/>
  <c r="H14"/>
  <c r="S19" i="10"/>
  <c r="S40"/>
  <c r="J8" i="14"/>
  <c r="J9"/>
  <c r="R18" i="10"/>
  <c r="R39"/>
  <c r="R41"/>
  <c r="R43"/>
  <c r="R44"/>
  <c r="Q21" i="17"/>
  <c r="Q7" i="18"/>
  <c r="R20" i="10"/>
  <c r="R22"/>
  <c r="R23"/>
  <c r="S31"/>
  <c r="S10"/>
  <c r="Q23" i="17"/>
  <c r="Q31"/>
  <c r="Q26"/>
  <c r="Q21" i="16"/>
  <c r="Q36" i="1"/>
  <c r="Q39"/>
  <c r="Q41"/>
  <c r="Q42"/>
  <c r="S12" i="10"/>
  <c r="K19" i="14"/>
  <c r="K20"/>
  <c r="S33" i="10"/>
  <c r="Q16" i="1"/>
  <c r="Q23" i="16"/>
  <c r="Q31"/>
  <c r="Q6" i="18"/>
  <c r="Q27" i="17"/>
  <c r="Q37"/>
  <c r="J30" i="14"/>
  <c r="K21"/>
  <c r="K7"/>
  <c r="Q56" i="1"/>
  <c r="Q19"/>
  <c r="Q39" i="17"/>
  <c r="Q25" i="18"/>
  <c r="Q20"/>
  <c r="Q8"/>
  <c r="Q10"/>
  <c r="Q59" i="1"/>
  <c r="Q61"/>
  <c r="Q62"/>
  <c r="Q21"/>
  <c r="Q21" i="2"/>
  <c r="J29" i="14"/>
  <c r="J31"/>
  <c r="Q22" i="1"/>
  <c r="Q11" i="18"/>
  <c r="Q26"/>
  <c r="Q20" i="2"/>
  <c r="Q24"/>
  <c r="Q23"/>
  <c r="J13" i="14"/>
  <c r="J14"/>
  <c r="Q64" i="1"/>
  <c r="Q21" i="18"/>
  <c r="Q29" i="2"/>
  <c r="Q28"/>
  <c r="Q16" i="18"/>
  <c r="Q32" i="2"/>
  <c r="Q31"/>
  <c r="Q35"/>
  <c r="Q34"/>
  <c r="Q37"/>
  <c r="I25" i="19"/>
  <c r="I28"/>
  <c r="I29"/>
  <c r="I10"/>
  <c r="I13"/>
  <c r="I14"/>
  <c r="T19" i="10"/>
  <c r="T40"/>
  <c r="K8" i="14"/>
  <c r="K9"/>
  <c r="S18" i="10"/>
  <c r="T12"/>
  <c r="T13"/>
  <c r="S20"/>
  <c r="S22"/>
  <c r="S23"/>
  <c r="S39"/>
  <c r="S41"/>
  <c r="S43"/>
  <c r="S44"/>
  <c r="R21" i="17"/>
  <c r="R7" i="18"/>
  <c r="T33" i="10"/>
  <c r="T34"/>
  <c r="R23" i="17"/>
  <c r="R31"/>
  <c r="R26"/>
  <c r="R21" i="16"/>
  <c r="S27" i="1"/>
  <c r="S30"/>
  <c r="S32"/>
  <c r="S33"/>
  <c r="R36"/>
  <c r="R39"/>
  <c r="R41"/>
  <c r="R42"/>
  <c r="S7"/>
  <c r="R16"/>
  <c r="R23" i="16"/>
  <c r="R31"/>
  <c r="R6" i="18"/>
  <c r="R27" i="17"/>
  <c r="R37"/>
  <c r="K30" i="14"/>
  <c r="L25"/>
  <c r="R56" i="1"/>
  <c r="R19"/>
  <c r="S47"/>
  <c r="S10"/>
  <c r="S12"/>
  <c r="S13"/>
  <c r="R39" i="17"/>
  <c r="R25" i="18"/>
  <c r="R20"/>
  <c r="R8"/>
  <c r="R10"/>
  <c r="R21" i="1"/>
  <c r="R59"/>
  <c r="R61"/>
  <c r="R62"/>
  <c r="L24" i="14"/>
  <c r="L26"/>
  <c r="S50" i="1"/>
  <c r="S52"/>
  <c r="S53"/>
  <c r="R21" i="2"/>
  <c r="K29" i="14"/>
  <c r="K31"/>
  <c r="R22" i="1"/>
  <c r="R11" i="18"/>
  <c r="R21"/>
  <c r="R64" i="1"/>
  <c r="K13" i="14"/>
  <c r="K14"/>
  <c r="R20" i="2"/>
  <c r="R24"/>
  <c r="R23"/>
  <c r="L12" i="14"/>
  <c r="R26" i="18"/>
  <c r="R16"/>
  <c r="R35" i="2"/>
  <c r="R37"/>
  <c r="R29"/>
  <c r="R28"/>
  <c r="R32"/>
  <c r="R31"/>
  <c r="J25" i="19"/>
  <c r="J28"/>
  <c r="J29"/>
  <c r="J10"/>
  <c r="J13"/>
  <c r="J14"/>
  <c r="R34" i="2"/>
  <c r="U19" i="10"/>
  <c r="U40"/>
  <c r="T18"/>
  <c r="L8" i="14"/>
  <c r="L9"/>
  <c r="U33" i="10"/>
  <c r="U34"/>
  <c r="T20"/>
  <c r="T22"/>
  <c r="T23"/>
  <c r="T39"/>
  <c r="T41"/>
  <c r="T43"/>
  <c r="T44"/>
  <c r="S21" i="17"/>
  <c r="S7" i="18"/>
  <c r="U12" i="10"/>
  <c r="U13"/>
  <c r="S23" i="17"/>
  <c r="S31"/>
  <c r="S26"/>
  <c r="S21" i="16"/>
  <c r="S36" i="1"/>
  <c r="S39"/>
  <c r="S41"/>
  <c r="S42"/>
  <c r="T27"/>
  <c r="T30"/>
  <c r="T32"/>
  <c r="T33"/>
  <c r="T7"/>
  <c r="S16"/>
  <c r="S23" i="16"/>
  <c r="S31"/>
  <c r="S6" i="18"/>
  <c r="S27" i="17"/>
  <c r="S37"/>
  <c r="M25" i="14"/>
  <c r="L30"/>
  <c r="S56" i="1"/>
  <c r="S19"/>
  <c r="T47"/>
  <c r="T10"/>
  <c r="T12"/>
  <c r="T13"/>
  <c r="S39" i="17"/>
  <c r="S25" i="18"/>
  <c r="S20"/>
  <c r="S8"/>
  <c r="S10"/>
  <c r="S21" i="2"/>
  <c r="S59" i="1"/>
  <c r="S61"/>
  <c r="S62"/>
  <c r="S21"/>
  <c r="M24" i="14"/>
  <c r="M26"/>
  <c r="T50" i="1"/>
  <c r="T52"/>
  <c r="T53"/>
  <c r="L29" i="14"/>
  <c r="L31"/>
  <c r="S22" i="1"/>
  <c r="S11" i="18"/>
  <c r="S21"/>
  <c r="S64" i="1"/>
  <c r="L13" i="14"/>
  <c r="L14"/>
  <c r="M12"/>
  <c r="S20" i="2"/>
  <c r="S24"/>
  <c r="S23"/>
  <c r="S29"/>
  <c r="S28"/>
  <c r="S16" i="18"/>
  <c r="S26"/>
  <c r="S32" i="2"/>
  <c r="S31"/>
  <c r="S35"/>
  <c r="S34"/>
  <c r="S37"/>
  <c r="K25" i="19"/>
  <c r="K28"/>
  <c r="K29"/>
  <c r="K10"/>
  <c r="K13"/>
  <c r="K14"/>
  <c r="V19" i="10"/>
  <c r="V40"/>
  <c r="U18"/>
  <c r="M8" i="14"/>
  <c r="M9"/>
  <c r="V33" i="10"/>
  <c r="V34"/>
  <c r="U39"/>
  <c r="U41"/>
  <c r="U43"/>
  <c r="U44"/>
  <c r="T21" i="17"/>
  <c r="T7" i="18"/>
  <c r="U20" i="10"/>
  <c r="U22"/>
  <c r="U23"/>
  <c r="V12"/>
  <c r="V13"/>
  <c r="T23" i="17"/>
  <c r="T31"/>
  <c r="T26"/>
  <c r="T21" i="16"/>
  <c r="U7" i="1"/>
  <c r="T16"/>
  <c r="U27"/>
  <c r="U30"/>
  <c r="U32"/>
  <c r="U33"/>
  <c r="T36"/>
  <c r="T39"/>
  <c r="T41"/>
  <c r="T42"/>
  <c r="T23" i="16"/>
  <c r="T31"/>
  <c r="T6" i="18"/>
  <c r="T27" i="17"/>
  <c r="T37"/>
  <c r="N25" i="14"/>
  <c r="M30"/>
  <c r="T56" i="1"/>
  <c r="T19"/>
  <c r="U47"/>
  <c r="U10"/>
  <c r="U12"/>
  <c r="U13"/>
  <c r="T39" i="17"/>
  <c r="T25" i="18"/>
  <c r="T20"/>
  <c r="T8"/>
  <c r="T10"/>
  <c r="N24" i="14"/>
  <c r="N26"/>
  <c r="U50" i="1"/>
  <c r="U52"/>
  <c r="U53"/>
  <c r="T21"/>
  <c r="T59"/>
  <c r="T61"/>
  <c r="T62"/>
  <c r="T21" i="2"/>
  <c r="M29" i="14"/>
  <c r="M31"/>
  <c r="T22" i="1"/>
  <c r="T11" i="18"/>
  <c r="T16"/>
  <c r="T64" i="1"/>
  <c r="M13" i="14"/>
  <c r="M14"/>
  <c r="N12"/>
  <c r="T24" i="2"/>
  <c r="T23"/>
  <c r="T20"/>
  <c r="T32"/>
  <c r="T31"/>
  <c r="T26" i="18"/>
  <c r="T21"/>
  <c r="T29" i="2"/>
  <c r="T28"/>
  <c r="T35"/>
  <c r="T34"/>
  <c r="T37"/>
  <c r="L25" i="19"/>
  <c r="L28"/>
  <c r="L29"/>
  <c r="L10"/>
  <c r="L13"/>
  <c r="L14"/>
  <c r="W19" i="10"/>
  <c r="W40"/>
  <c r="N8" i="14"/>
  <c r="N9"/>
  <c r="V18" i="10"/>
  <c r="V20"/>
  <c r="V22"/>
  <c r="V23"/>
  <c r="V39"/>
  <c r="V41"/>
  <c r="V43"/>
  <c r="V44"/>
  <c r="U21" i="17"/>
  <c r="U7" i="18"/>
  <c r="W33" i="10"/>
  <c r="W34"/>
  <c r="V27" i="1"/>
  <c r="V30"/>
  <c r="V32"/>
  <c r="V33"/>
  <c r="W12" i="10"/>
  <c r="W13"/>
  <c r="V7" i="1"/>
  <c r="U23" i="17"/>
  <c r="U31"/>
  <c r="U26"/>
  <c r="U21" i="16"/>
  <c r="O25" i="14"/>
  <c r="U36" i="1"/>
  <c r="U39"/>
  <c r="U41"/>
  <c r="U42"/>
  <c r="U16"/>
  <c r="V47"/>
  <c r="V10"/>
  <c r="V12"/>
  <c r="V13"/>
  <c r="U23" i="16"/>
  <c r="U31"/>
  <c r="U6" i="18"/>
  <c r="U27" i="17"/>
  <c r="U37"/>
  <c r="N30" i="14"/>
  <c r="O24"/>
  <c r="O26"/>
  <c r="V50" i="1"/>
  <c r="V52"/>
  <c r="V53"/>
  <c r="U56"/>
  <c r="U19"/>
  <c r="U39" i="17"/>
  <c r="U25" i="18"/>
  <c r="U20"/>
  <c r="U8"/>
  <c r="U10"/>
  <c r="U21" i="1"/>
  <c r="U59"/>
  <c r="U61"/>
  <c r="U62"/>
  <c r="O12" i="14"/>
  <c r="U21" i="2"/>
  <c r="N29" i="14"/>
  <c r="N31"/>
  <c r="U22" i="1"/>
  <c r="U11" i="18"/>
  <c r="U26"/>
  <c r="U64" i="1"/>
  <c r="N13" i="14"/>
  <c r="N14"/>
  <c r="U24" i="2"/>
  <c r="U23"/>
  <c r="U20"/>
  <c r="U32"/>
  <c r="U31"/>
  <c r="U21" i="18"/>
  <c r="U16"/>
  <c r="U35" i="2"/>
  <c r="U34"/>
  <c r="U29"/>
  <c r="U28"/>
  <c r="U37"/>
  <c r="O8" i="14"/>
  <c r="O9"/>
  <c r="W18" i="10"/>
  <c r="W20"/>
  <c r="W22"/>
  <c r="W23"/>
  <c r="V21" i="16"/>
  <c r="W39" i="10"/>
  <c r="W41"/>
  <c r="W43"/>
  <c r="W44"/>
  <c r="V21" i="17"/>
  <c r="V7" i="18"/>
  <c r="V16" i="1"/>
  <c r="V23" i="16"/>
  <c r="V31"/>
  <c r="V6" i="18"/>
  <c r="V23" i="17"/>
  <c r="V31"/>
  <c r="V26"/>
  <c r="V36" i="1"/>
  <c r="V39"/>
  <c r="V41"/>
  <c r="V42"/>
  <c r="V19"/>
  <c r="V8" i="18"/>
  <c r="V10"/>
  <c r="V27" i="17"/>
  <c r="V37"/>
  <c r="V20" i="18"/>
  <c r="O30" i="14"/>
  <c r="V56" i="1"/>
  <c r="V21"/>
  <c r="V59"/>
  <c r="V61"/>
  <c r="V62"/>
  <c r="O29" i="14"/>
  <c r="O31"/>
  <c r="V22" i="1"/>
  <c r="V11" i="18"/>
  <c r="V21"/>
  <c r="V21" i="2"/>
  <c r="V20"/>
  <c r="V39" i="17"/>
  <c r="V25" i="18"/>
  <c r="V64" i="1"/>
  <c r="O13" i="14"/>
  <c r="O14"/>
  <c r="V26" i="18"/>
  <c r="V16"/>
  <c r="V32" i="2"/>
  <c r="V31"/>
  <c r="V24"/>
  <c r="V23"/>
  <c r="V29"/>
  <c r="V28"/>
  <c r="V35"/>
  <c r="V34"/>
  <c r="V37"/>
</calcChain>
</file>

<file path=xl/sharedStrings.xml><?xml version="1.0" encoding="utf-8"?>
<sst xmlns="http://schemas.openxmlformats.org/spreadsheetml/2006/main" count="302" uniqueCount="133">
  <si>
    <t>Depreciation</t>
  </si>
  <si>
    <t>Operation and Maintenance Expenses</t>
  </si>
  <si>
    <t>Deliveries</t>
  </si>
  <si>
    <t>Customers</t>
  </si>
  <si>
    <t>Output Quantity Index</t>
  </si>
  <si>
    <t>Input Quantity Index</t>
  </si>
  <si>
    <t>TFP Index</t>
  </si>
  <si>
    <t>Growth Rate</t>
  </si>
  <si>
    <t>Total</t>
  </si>
  <si>
    <t>Data Entry Screen</t>
  </si>
  <si>
    <t>Item</t>
  </si>
  <si>
    <t>Depreciation Expense</t>
  </si>
  <si>
    <t>Operation and Maintenance Expense</t>
  </si>
  <si>
    <t>Revenue</t>
  </si>
  <si>
    <t>Urban Distributor</t>
  </si>
  <si>
    <t>Capital Expenditures</t>
  </si>
  <si>
    <t>Regulated Asset Base</t>
  </si>
  <si>
    <t>Historical Period</t>
  </si>
  <si>
    <t>Building Blocks Approach</t>
  </si>
  <si>
    <t>Revenue as Determined by Price Review</t>
  </si>
  <si>
    <t>Growth in CPI</t>
  </si>
  <si>
    <t>Capital Module</t>
  </si>
  <si>
    <t>Growth In Price = (CPI - X + Capital Module)</t>
  </si>
  <si>
    <t>Growth in Output</t>
  </si>
  <si>
    <t>Revenue Growth = Growth in Output + Growth in Price</t>
  </si>
  <si>
    <t>TFP Approach</t>
  </si>
  <si>
    <t>Return on RAB</t>
  </si>
  <si>
    <t>Income</t>
  </si>
  <si>
    <t>Target Return on RAB</t>
  </si>
  <si>
    <t>Operating Revenue (Building Block)</t>
  </si>
  <si>
    <t>Building Block Method</t>
  </si>
  <si>
    <t>TFP  Method</t>
  </si>
  <si>
    <t>Operating Revenue (TFP Method)</t>
  </si>
  <si>
    <t>Output Quantity</t>
  </si>
  <si>
    <t>Peak Demand</t>
  </si>
  <si>
    <t>Fixed Revenue Weights</t>
  </si>
  <si>
    <t>Subindex Growth</t>
  </si>
  <si>
    <t>Input Quantity</t>
  </si>
  <si>
    <t>O&amp;M</t>
  </si>
  <si>
    <t>Cost</t>
  </si>
  <si>
    <t>Capital</t>
  </si>
  <si>
    <t>Cost Shares</t>
  </si>
  <si>
    <t>Input Prices</t>
  </si>
  <si>
    <t>Input Quantities</t>
  </si>
  <si>
    <t>Change in Input Quantity</t>
  </si>
  <si>
    <t>TFP, OUTPUT QUANTITY AND INPUT QUANTITY RESULTS</t>
  </si>
  <si>
    <t>Rural Distributor</t>
  </si>
  <si>
    <t>Create Industry as a Revenue-Weighted Average of the Urban and Rural Distibutors</t>
  </si>
  <si>
    <t>Revenue of Urban DB</t>
  </si>
  <si>
    <t>Revenue of Rural DB</t>
  </si>
  <si>
    <t>Percent Urban</t>
  </si>
  <si>
    <t>Percent Rural</t>
  </si>
  <si>
    <t>Industry</t>
  </si>
  <si>
    <t>10 Year Moving Average TFP</t>
  </si>
  <si>
    <t>Input Price Indexes</t>
  </si>
  <si>
    <t>Enter Y to Use Capital Module:</t>
  </si>
  <si>
    <t>Y</t>
  </si>
  <si>
    <t>X Based on Profit Target</t>
  </si>
  <si>
    <t>Profit and Loss  Statement (Rural Distributor)</t>
  </si>
  <si>
    <t>Profit and Loss  Statement (Industry)</t>
  </si>
  <si>
    <t>Profit and Loss  Statement (Urban Distributor)</t>
  </si>
  <si>
    <t>Revenue Calculations for TFP and Building Block Approaches</t>
  </si>
  <si>
    <t>Urban</t>
  </si>
  <si>
    <t>Rural</t>
  </si>
  <si>
    <t>Customers (Thousands)</t>
  </si>
  <si>
    <t>CPI - AU</t>
  </si>
  <si>
    <t>Revenue (Building Block)</t>
  </si>
  <si>
    <t>X = 10 Year Moving Average TFP with a 1 year lag</t>
  </si>
  <si>
    <t>Depreciation Rate</t>
  </si>
  <si>
    <t>Depreciation Rate 10 yr Average</t>
  </si>
  <si>
    <t>Rate of Return</t>
  </si>
  <si>
    <t>Capex t-1</t>
  </si>
  <si>
    <t>RAB t-2</t>
  </si>
  <si>
    <t>CPI t-2</t>
  </si>
  <si>
    <t>X t-2</t>
  </si>
  <si>
    <t>RAB t-1</t>
  </si>
  <si>
    <t>r + d</t>
  </si>
  <si>
    <t>d + (CPI-X)</t>
  </si>
  <si>
    <t>Module Urban</t>
  </si>
  <si>
    <t>CAPITAL MODULE CALCULATIONS</t>
  </si>
  <si>
    <t>A few items are calculated on the data entry sheet.  They are:</t>
  </si>
  <si>
    <t>Regulatory Asset Base</t>
  </si>
  <si>
    <t>The Revenues for each DB that result from each plan are calculated on the Revenue sheet.</t>
  </si>
  <si>
    <t>The P and L Results sheet shows a simple Profit and Loss Statement for each DB and the industry under each type of regulation.</t>
  </si>
  <si>
    <t>RESULTS SUMMARY</t>
  </si>
  <si>
    <t>X Factors</t>
  </si>
  <si>
    <t>Building Block</t>
  </si>
  <si>
    <t>TFP</t>
  </si>
  <si>
    <t>Industry Results</t>
  </si>
  <si>
    <t>Urban vs. Rural Results</t>
  </si>
  <si>
    <t>TFP minus Building Block</t>
  </si>
  <si>
    <t>INSTRUCTIONS AND NOTES</t>
  </si>
  <si>
    <t>There is a summary sheet that presents the differences in X-Factors and  Rates of Return.</t>
  </si>
  <si>
    <t>It is expected that the users will only enter data for the scenario period.</t>
  </si>
  <si>
    <t>For Additional Assistance please contact Larry Kaufmann or Dave Hovde at Pacific  Economics Group  Research LLC 608.257.1522</t>
  </si>
  <si>
    <t>Scenario Period</t>
  </si>
  <si>
    <t>Rural - Urban</t>
  </si>
  <si>
    <t>X Factors (Building Block)</t>
  </si>
  <si>
    <t>Return on RAB (Buidling Block)</t>
  </si>
  <si>
    <t>Return on RAB (TFP)</t>
  </si>
  <si>
    <t>Asset Price Index (Use CPI Trend)</t>
  </si>
  <si>
    <t>TFP Return less Return Building Block</t>
  </si>
  <si>
    <t>PROFIT AND LOSS STATEMENTS</t>
  </si>
  <si>
    <t>Growth In Price = (1 + CPI - X )</t>
  </si>
  <si>
    <t xml:space="preserve">Change in TFP </t>
  </si>
  <si>
    <t>TFP DETAILED CALCULATION FOR URBAN DISTRIBUTOR</t>
  </si>
  <si>
    <t>Change in Output Quantity</t>
  </si>
  <si>
    <t>TFP DETAILED CALCULATION FOR RURAL DISTRIBUTOR</t>
  </si>
  <si>
    <t>Output Growth</t>
  </si>
  <si>
    <t>Input Growth</t>
  </si>
  <si>
    <t>TFP Growth</t>
  </si>
  <si>
    <t>There are detailed TFP calculations presented on separate sheets for Urban, Rural, and Industry</t>
  </si>
  <si>
    <t>Actual Returns vs. WACC</t>
  </si>
  <si>
    <t>Actual Return on Regulated Asset Base</t>
  </si>
  <si>
    <t>The Consolidated TFP indexes are presented on the TFP Consolidated sheet along with indexes for Output Quantity and Input Quantity</t>
  </si>
  <si>
    <t>Readers can investigate alternative scenarios by inputting new data into the Data Entry sheet.  The required  data (highlighted) are:</t>
  </si>
  <si>
    <t>There is a place to enter Y or N to determine if the user  would like to include the Capital Module in the TFP-based regulation scenarios.</t>
  </si>
  <si>
    <t>kWh Delivered (Thousands)</t>
  </si>
  <si>
    <t>KW of Peak Demand (Thousands)</t>
  </si>
  <si>
    <t>All data are in nominal  terms (not adjusted for inflation).  The WACC used is pre-tax and nominal.</t>
  </si>
  <si>
    <t xml:space="preserve">The first distributor is an Urban DB and the second is a Rural DB.  Other than the annualized CPI, all data are hypothetical but plausible, in light of historical experience and trends.    </t>
  </si>
  <si>
    <t>Revenue Requirement (calculated)</t>
  </si>
  <si>
    <t>Regulated Asset Base (calculated)</t>
  </si>
  <si>
    <t>CPI - March</t>
  </si>
  <si>
    <t>CPI - June</t>
  </si>
  <si>
    <t>CPI - September</t>
  </si>
  <si>
    <t>CPI - December</t>
  </si>
  <si>
    <t>Capital (RAB/Asset Price)</t>
  </si>
  <si>
    <t>Capital (Cost / Quantity)</t>
  </si>
  <si>
    <t>O&amp;M (Cost / Price)</t>
  </si>
  <si>
    <t>Consumer Price Index for AU</t>
  </si>
  <si>
    <r>
      <t xml:space="preserve">Given the data presented in the data entry sheet, the remaining sheets calculate the parameters needed to set prices under three regulatory scenarios:  1) building block regulation; 2) TFP-based regulation without a capital module; and 3) TFP-based regulation with a capital module.  </t>
    </r>
    <r>
      <rPr>
        <sz val="11"/>
        <rFont val="Calibri"/>
        <family val="2"/>
      </rPr>
      <t xml:space="preserve">It is assumed that building block reviews will take place every five years and, for simplicity, reset actual revenues to equal cost of service. </t>
    </r>
    <r>
      <rPr>
        <sz val="11"/>
        <rFont val="Calibri"/>
        <family val="2"/>
      </rPr>
      <t xml:space="preserve"> In TFP-based regulation, however, price adjustments depend only on the value of the 10-year moving average TFP trend, and there are no "P0" adjustments.  An additional simplification is that we do not adjust each rate element separately.  We instead adjust total revenue and we fix the percentage of revenue that comes from each rate element.  These revenue calculations, as well as the financial results under each regulatory scenario, are presented for both distributors and the entire industry.  These results are presented on the following sheets:</t>
    </r>
  </si>
  <si>
    <t>This workbook calculates the financial implictions of alternative price review regimes for two hypothetical Australian Power Distributors.</t>
  </si>
</sst>
</file>

<file path=xl/styles.xml><?xml version="1.0" encoding="utf-8"?>
<styleSheet xmlns="http://schemas.openxmlformats.org/spreadsheetml/2006/main">
  <numFmts count="10">
    <numFmt numFmtId="164" formatCode="_(&quot;$&quot;* #,##0.00_);_(&quot;$&quot;* \(#,##0.00\);_(&quot;$&quot;* &quot;-&quot;??_);_(@_)"/>
    <numFmt numFmtId="165" formatCode="_(* #,##0.00_);_(* \(#,##0.00\);_(* &quot;-&quot;??_);_(@_)"/>
    <numFmt numFmtId="166" formatCode="0.0%"/>
    <numFmt numFmtId="167" formatCode="0.0"/>
    <numFmt numFmtId="168" formatCode="_(&quot;$&quot;* #,##0_);_(&quot;$&quot;* \(#,##0\);_(&quot;$&quot;* &quot;-&quot;??_);_(@_)"/>
    <numFmt numFmtId="169" formatCode="0.000"/>
    <numFmt numFmtId="170" formatCode="_(* #,##0.0_);_(* \(#,##0.0\);_(* &quot;-&quot;??_);_(@_)"/>
    <numFmt numFmtId="171" formatCode="_(* #,##0_);_(* \(#,##0\);_(* &quot;-&quot;??_);_(@_)"/>
    <numFmt numFmtId="172" formatCode="0.0;\-0.0;0.0;@"/>
    <numFmt numFmtId="173" formatCode="0.0000%"/>
  </numFmts>
  <fonts count="12">
    <font>
      <sz val="11"/>
      <color theme="1"/>
      <name val="Calibri"/>
      <family val="2"/>
      <scheme val="minor"/>
    </font>
    <font>
      <sz val="11"/>
      <color indexed="8"/>
      <name val="Calibri"/>
      <family val="2"/>
    </font>
    <font>
      <b/>
      <sz val="11"/>
      <color indexed="8"/>
      <name val="Calibri"/>
      <family val="2"/>
    </font>
    <font>
      <b/>
      <sz val="12"/>
      <color indexed="8"/>
      <name val="Calibri"/>
      <family val="2"/>
    </font>
    <font>
      <b/>
      <sz val="14"/>
      <color indexed="8"/>
      <name val="Calibri"/>
      <family val="2"/>
    </font>
    <font>
      <b/>
      <sz val="16"/>
      <color indexed="8"/>
      <name val="Calibri"/>
      <family val="2"/>
    </font>
    <font>
      <b/>
      <sz val="18"/>
      <color indexed="8"/>
      <name val="Calibri"/>
      <family val="2"/>
    </font>
    <font>
      <u/>
      <sz val="11"/>
      <color indexed="8"/>
      <name val="Calibri"/>
      <family val="2"/>
    </font>
    <font>
      <sz val="10"/>
      <name val="Arial"/>
      <family val="2"/>
    </font>
    <font>
      <sz val="8"/>
      <name val="Arial"/>
      <family val="2"/>
    </font>
    <font>
      <sz val="11"/>
      <name val="Calibri"/>
      <family val="2"/>
    </font>
    <font>
      <sz val="11"/>
      <name val="Calibri"/>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xf numFmtId="9" fontId="8" fillId="0" borderId="0" applyFont="0" applyFill="0" applyBorder="0" applyAlignment="0" applyProtection="0"/>
  </cellStyleXfs>
  <cellXfs count="109">
    <xf numFmtId="0" fontId="0" fillId="0" borderId="0" xfId="0"/>
    <xf numFmtId="9" fontId="0" fillId="0" borderId="0" xfId="5" applyFont="1"/>
    <xf numFmtId="166" fontId="0" fillId="0" borderId="0" xfId="5" applyNumberFormat="1" applyFont="1"/>
    <xf numFmtId="0" fontId="2" fillId="0" borderId="0" xfId="0" applyFont="1"/>
    <xf numFmtId="0" fontId="3" fillId="0" borderId="0" xfId="0" applyFont="1"/>
    <xf numFmtId="0" fontId="4" fillId="0" borderId="0" xfId="0" applyFont="1"/>
    <xf numFmtId="0" fontId="0" fillId="0" borderId="0" xfId="0" applyAlignment="1">
      <alignment horizontal="center"/>
    </xf>
    <xf numFmtId="167" fontId="0" fillId="0" borderId="0" xfId="0" applyNumberFormat="1"/>
    <xf numFmtId="0" fontId="0" fillId="0" borderId="0" xfId="0" applyFill="1"/>
    <xf numFmtId="166" fontId="0" fillId="0" borderId="0" xfId="0" applyNumberFormat="1"/>
    <xf numFmtId="0" fontId="0" fillId="0" borderId="1" xfId="0" applyBorder="1"/>
    <xf numFmtId="10" fontId="0" fillId="0" borderId="0" xfId="5" applyNumberFormat="1" applyFont="1"/>
    <xf numFmtId="10" fontId="0" fillId="0" borderId="0" xfId="0" applyNumberFormat="1"/>
    <xf numFmtId="0" fontId="0" fillId="0" borderId="2" xfId="0" applyBorder="1"/>
    <xf numFmtId="0" fontId="0" fillId="0" borderId="3" xfId="0" applyBorder="1"/>
    <xf numFmtId="0" fontId="0" fillId="0" borderId="0" xfId="0" applyBorder="1"/>
    <xf numFmtId="168" fontId="0" fillId="0" borderId="0" xfId="3" applyNumberFormat="1" applyFont="1"/>
    <xf numFmtId="168" fontId="0" fillId="0" borderId="0" xfId="0" applyNumberFormat="1"/>
    <xf numFmtId="0" fontId="6" fillId="0" borderId="0" xfId="0" applyFont="1"/>
    <xf numFmtId="170" fontId="0" fillId="0" borderId="0" xfId="1" applyNumberFormat="1" applyFont="1"/>
    <xf numFmtId="171" fontId="0" fillId="0" borderId="0" xfId="1" applyNumberFormat="1" applyFont="1"/>
    <xf numFmtId="10" fontId="0" fillId="0" borderId="0" xfId="0" applyNumberFormat="1" applyBorder="1"/>
    <xf numFmtId="166" fontId="0" fillId="0" borderId="0" xfId="5" applyNumberFormat="1" applyFont="1" applyBorder="1"/>
    <xf numFmtId="0" fontId="0" fillId="2" borderId="0" xfId="0" applyFill="1" applyBorder="1"/>
    <xf numFmtId="2" fontId="0" fillId="2" borderId="0" xfId="0" applyNumberFormat="1" applyFill="1" applyBorder="1"/>
    <xf numFmtId="10" fontId="0" fillId="2" borderId="0" xfId="5" applyNumberFormat="1" applyFont="1" applyFill="1" applyBorder="1"/>
    <xf numFmtId="9" fontId="0" fillId="2" borderId="0" xfId="5" applyFont="1" applyFill="1" applyBorder="1"/>
    <xf numFmtId="166" fontId="0" fillId="2" borderId="0" xfId="5" applyNumberFormat="1" applyFont="1" applyFill="1" applyBorder="1"/>
    <xf numFmtId="0" fontId="5" fillId="0" borderId="0" xfId="0" applyFont="1" applyAlignment="1">
      <alignment horizontal="centerContinuous"/>
    </xf>
    <xf numFmtId="0" fontId="0" fillId="0" borderId="0" xfId="0" applyAlignment="1">
      <alignment horizontal="centerContinuous"/>
    </xf>
    <xf numFmtId="168" fontId="0" fillId="0" borderId="0" xfId="3" applyNumberFormat="1" applyFont="1" applyBorder="1"/>
    <xf numFmtId="168" fontId="0" fillId="0" borderId="0" xfId="0" applyNumberFormat="1" applyBorder="1"/>
    <xf numFmtId="0" fontId="0" fillId="0" borderId="0" xfId="0" applyFill="1" applyBorder="1"/>
    <xf numFmtId="0" fontId="4" fillId="0" borderId="0" xfId="0" applyFont="1" applyFill="1"/>
    <xf numFmtId="0" fontId="0" fillId="0" borderId="1" xfId="0" applyBorder="1" applyAlignment="1">
      <alignment horizontal="center"/>
    </xf>
    <xf numFmtId="171" fontId="0" fillId="0" borderId="0" xfId="0" applyNumberFormat="1"/>
    <xf numFmtId="170" fontId="0" fillId="0" borderId="0" xfId="0" applyNumberFormat="1"/>
    <xf numFmtId="167" fontId="0" fillId="0" borderId="0" xfId="1" applyNumberFormat="1" applyFont="1"/>
    <xf numFmtId="172" fontId="9" fillId="0" borderId="0" xfId="0" applyNumberFormat="1" applyFont="1" applyAlignment="1"/>
    <xf numFmtId="167" fontId="0" fillId="2" borderId="0" xfId="0" applyNumberFormat="1" applyFill="1" applyBorder="1"/>
    <xf numFmtId="0" fontId="2" fillId="0" borderId="1" xfId="0" applyFont="1" applyFill="1" applyBorder="1"/>
    <xf numFmtId="0" fontId="0" fillId="0" borderId="4" xfId="0" applyBorder="1" applyAlignment="1">
      <alignment horizontal="center"/>
    </xf>
    <xf numFmtId="166" fontId="0" fillId="0" borderId="3" xfId="0" applyNumberFormat="1" applyBorder="1"/>
    <xf numFmtId="168" fontId="0" fillId="0" borderId="3" xfId="3" applyNumberFormat="1" applyFont="1" applyBorder="1"/>
    <xf numFmtId="166" fontId="0" fillId="0" borderId="3" xfId="5" applyNumberFormat="1" applyFont="1" applyBorder="1"/>
    <xf numFmtId="0" fontId="0" fillId="0" borderId="3" xfId="0" applyBorder="1" applyAlignment="1">
      <alignment horizontal="center"/>
    </xf>
    <xf numFmtId="0" fontId="0" fillId="0" borderId="5" xfId="0" applyBorder="1" applyAlignment="1">
      <alignment horizontal="center"/>
    </xf>
    <xf numFmtId="168" fontId="0" fillId="0" borderId="3" xfId="0" applyNumberFormat="1" applyBorder="1"/>
    <xf numFmtId="10" fontId="0" fillId="0" borderId="3" xfId="0" applyNumberFormat="1" applyBorder="1"/>
    <xf numFmtId="0" fontId="0" fillId="0" borderId="2" xfId="0" applyBorder="1" applyAlignment="1">
      <alignment horizontal="center"/>
    </xf>
    <xf numFmtId="168" fontId="0" fillId="0" borderId="0" xfId="3" applyNumberFormat="1" applyFont="1" applyFill="1"/>
    <xf numFmtId="168" fontId="0" fillId="0" borderId="3" xfId="0" applyNumberFormat="1" applyFill="1" applyBorder="1"/>
    <xf numFmtId="168" fontId="0" fillId="0" borderId="3" xfId="3" applyNumberFormat="1" applyFont="1" applyFill="1" applyBorder="1"/>
    <xf numFmtId="168" fontId="0" fillId="0" borderId="0" xfId="0" applyNumberFormat="1" applyFill="1"/>
    <xf numFmtId="166" fontId="0" fillId="0" borderId="1" xfId="0" applyNumberFormat="1" applyBorder="1"/>
    <xf numFmtId="166" fontId="0" fillId="0" borderId="2" xfId="0" applyNumberFormat="1" applyBorder="1"/>
    <xf numFmtId="167" fontId="0" fillId="0" borderId="0" xfId="1" applyNumberFormat="1" applyFont="1" applyFill="1"/>
    <xf numFmtId="167" fontId="0" fillId="0" borderId="3" xfId="1" applyNumberFormat="1" applyFont="1" applyFill="1" applyBorder="1"/>
    <xf numFmtId="170" fontId="0" fillId="0" borderId="0" xfId="1" applyNumberFormat="1" applyFont="1" applyFill="1"/>
    <xf numFmtId="167" fontId="0" fillId="0" borderId="0" xfId="0" applyNumberFormat="1" applyFill="1"/>
    <xf numFmtId="167" fontId="0" fillId="0" borderId="3" xfId="0" applyNumberFormat="1" applyFill="1" applyBorder="1"/>
    <xf numFmtId="167" fontId="7" fillId="0" borderId="0" xfId="1" applyNumberFormat="1" applyFont="1" applyFill="1"/>
    <xf numFmtId="167" fontId="7" fillId="0" borderId="0" xfId="0" applyNumberFormat="1" applyFont="1" applyFill="1"/>
    <xf numFmtId="0" fontId="0" fillId="3" borderId="6" xfId="0" applyFill="1" applyBorder="1" applyAlignment="1">
      <alignment horizontal="center"/>
    </xf>
    <xf numFmtId="167" fontId="0" fillId="3" borderId="7" xfId="0" applyNumberFormat="1" applyFill="1" applyBorder="1"/>
    <xf numFmtId="167" fontId="0" fillId="3" borderId="7" xfId="1" applyNumberFormat="1" applyFont="1" applyFill="1" applyBorder="1"/>
    <xf numFmtId="170" fontId="0" fillId="3" borderId="7" xfId="1" applyNumberFormat="1" applyFont="1" applyFill="1" applyBorder="1"/>
    <xf numFmtId="170" fontId="0" fillId="3" borderId="7" xfId="0" applyNumberFormat="1" applyFill="1" applyBorder="1"/>
    <xf numFmtId="171" fontId="0" fillId="3" borderId="7" xfId="1" applyNumberFormat="1" applyFont="1" applyFill="1" applyBorder="1"/>
    <xf numFmtId="166" fontId="0" fillId="0" borderId="0" xfId="5" applyNumberFormat="1" applyFont="1" applyFill="1" applyBorder="1"/>
    <xf numFmtId="0" fontId="0" fillId="0" borderId="0" xfId="0" applyFill="1" applyBorder="1" applyAlignment="1">
      <alignment horizontal="left"/>
    </xf>
    <xf numFmtId="0" fontId="2" fillId="0" borderId="0" xfId="0" applyFont="1" applyFill="1" applyBorder="1" applyAlignment="1">
      <alignment horizontal="left"/>
    </xf>
    <xf numFmtId="9" fontId="0" fillId="0" borderId="0" xfId="5" applyFont="1" applyFill="1" applyBorder="1" applyAlignment="1">
      <alignment horizontal="left"/>
    </xf>
    <xf numFmtId="9" fontId="0" fillId="0" borderId="0" xfId="5" applyFont="1" applyFill="1" applyBorder="1"/>
    <xf numFmtId="167" fontId="0" fillId="0" borderId="0" xfId="0" applyNumberFormat="1" applyFill="1" applyBorder="1"/>
    <xf numFmtId="2" fontId="0" fillId="0" borderId="0" xfId="0" applyNumberFormat="1" applyFill="1" applyBorder="1"/>
    <xf numFmtId="166" fontId="0" fillId="0" borderId="0" xfId="0" applyNumberFormat="1" applyFill="1"/>
    <xf numFmtId="0" fontId="0" fillId="0" borderId="0" xfId="0" applyFill="1" applyBorder="1" applyAlignment="1">
      <alignment horizontal="center"/>
    </xf>
    <xf numFmtId="166" fontId="0" fillId="0" borderId="0" xfId="5" applyNumberFormat="1" applyFont="1" applyFill="1"/>
    <xf numFmtId="173" fontId="0" fillId="0" borderId="0" xfId="0" applyNumberFormat="1" applyFill="1"/>
    <xf numFmtId="1" fontId="0" fillId="0" borderId="0" xfId="1" applyNumberFormat="1" applyFont="1"/>
    <xf numFmtId="0" fontId="0" fillId="0" borderId="0" xfId="0" applyFont="1"/>
    <xf numFmtId="9" fontId="0" fillId="0" borderId="0" xfId="5" applyFont="1" applyFill="1"/>
    <xf numFmtId="9" fontId="0" fillId="0" borderId="8" xfId="5" applyFont="1" applyFill="1" applyBorder="1"/>
    <xf numFmtId="9" fontId="0" fillId="0" borderId="9" xfId="5" applyFont="1" applyFill="1" applyBorder="1"/>
    <xf numFmtId="9" fontId="0" fillId="0" borderId="10" xfId="5" applyFont="1" applyFill="1" applyBorder="1"/>
    <xf numFmtId="9" fontId="0" fillId="0" borderId="3" xfId="5" applyFont="1" applyFill="1" applyBorder="1"/>
    <xf numFmtId="0" fontId="6" fillId="0" borderId="0" xfId="0" applyFont="1" applyFill="1" applyBorder="1" applyAlignment="1">
      <alignment horizontal="centerContinuous"/>
    </xf>
    <xf numFmtId="0" fontId="0" fillId="0" borderId="0" xfId="0" applyFill="1" applyBorder="1" applyAlignment="1">
      <alignment horizontal="centerContinuous"/>
    </xf>
    <xf numFmtId="0" fontId="3" fillId="0" borderId="0" xfId="0" applyFont="1" applyFill="1" applyBorder="1" applyAlignment="1">
      <alignment horizontal="left"/>
    </xf>
    <xf numFmtId="0" fontId="0" fillId="0" borderId="1" xfId="0" applyFill="1" applyBorder="1"/>
    <xf numFmtId="0" fontId="0" fillId="0" borderId="0" xfId="0" applyFill="1" applyBorder="1" applyAlignment="1">
      <alignment horizontal="left" wrapText="1"/>
    </xf>
    <xf numFmtId="169" fontId="0" fillId="0" borderId="0" xfId="0" applyNumberFormat="1" applyFill="1" applyBorder="1"/>
    <xf numFmtId="10" fontId="0" fillId="0" borderId="0" xfId="5" applyNumberFormat="1" applyFont="1" applyFill="1" applyBorder="1"/>
    <xf numFmtId="10" fontId="0" fillId="0" borderId="0" xfId="0" applyNumberFormat="1" applyFill="1" applyBorder="1"/>
    <xf numFmtId="10" fontId="0" fillId="0" borderId="1" xfId="0" applyNumberFormat="1" applyBorder="1"/>
    <xf numFmtId="167" fontId="0" fillId="0" borderId="7" xfId="1" applyNumberFormat="1" applyFont="1" applyFill="1" applyBorder="1"/>
    <xf numFmtId="167" fontId="0" fillId="3" borderId="0" xfId="0" applyNumberFormat="1" applyFill="1"/>
    <xf numFmtId="0" fontId="0" fillId="3" borderId="0" xfId="0" applyFill="1"/>
    <xf numFmtId="0" fontId="0" fillId="0" borderId="0" xfId="0" applyAlignment="1">
      <alignment horizontal="left" wrapText="1"/>
    </xf>
    <xf numFmtId="0" fontId="0" fillId="0" borderId="0" xfId="0" applyFont="1" applyAlignment="1">
      <alignment horizontal="left" wrapText="1"/>
    </xf>
    <xf numFmtId="0" fontId="11" fillId="0" borderId="0" xfId="0" applyFont="1" applyAlignment="1">
      <alignment horizontal="left" wrapText="1"/>
    </xf>
    <xf numFmtId="0" fontId="0" fillId="0" borderId="1" xfId="0" applyBorder="1" applyAlignment="1">
      <alignment horizontal="center"/>
    </xf>
    <xf numFmtId="0" fontId="0" fillId="0" borderId="2" xfId="0" applyBorder="1" applyAlignment="1">
      <alignment horizontal="center"/>
    </xf>
    <xf numFmtId="0" fontId="5" fillId="0" borderId="0" xfId="0" applyFont="1" applyFill="1" applyAlignment="1">
      <alignment horizontal="center"/>
    </xf>
    <xf numFmtId="0" fontId="4" fillId="0" borderId="0" xfId="0" applyFont="1" applyFill="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0" xfId="0" applyAlignment="1">
      <alignment horizontal="center"/>
    </xf>
  </cellXfs>
  <cellStyles count="7">
    <cellStyle name="Comma" xfId="1" builtinId="3"/>
    <cellStyle name="Comma 2" xfId="2"/>
    <cellStyle name="Currency" xfId="3" builtinId="4"/>
    <cellStyle name="Normal" xfId="0" builtinId="0"/>
    <cellStyle name="Normal 2" xfId="4"/>
    <cellStyle name="Percent" xfId="5" builtinId="5"/>
    <cellStyle name="Percen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B2:N36"/>
  <sheetViews>
    <sheetView tabSelected="1" workbookViewId="0"/>
  </sheetViews>
  <sheetFormatPr defaultRowHeight="15"/>
  <sheetData>
    <row r="2" spans="2:14" ht="18.75">
      <c r="B2" s="5" t="s">
        <v>91</v>
      </c>
    </row>
    <row r="4" spans="2:14">
      <c r="B4" t="s">
        <v>132</v>
      </c>
    </row>
    <row r="5" spans="2:14" ht="28.5" customHeight="1">
      <c r="B5" s="99" t="s">
        <v>120</v>
      </c>
      <c r="C5" s="100"/>
      <c r="D5" s="100"/>
      <c r="E5" s="100"/>
      <c r="F5" s="100"/>
      <c r="G5" s="100"/>
      <c r="H5" s="100"/>
      <c r="I5" s="100"/>
      <c r="J5" s="100"/>
      <c r="K5" s="100"/>
      <c r="L5" s="100"/>
      <c r="M5" s="100"/>
      <c r="N5" s="100"/>
    </row>
    <row r="7" spans="2:14">
      <c r="B7" s="81" t="s">
        <v>115</v>
      </c>
    </row>
    <row r="9" spans="2:14">
      <c r="C9" t="s">
        <v>12</v>
      </c>
    </row>
    <row r="10" spans="2:14">
      <c r="C10" t="s">
        <v>11</v>
      </c>
    </row>
    <row r="11" spans="2:14">
      <c r="C11" t="s">
        <v>15</v>
      </c>
    </row>
    <row r="12" spans="2:14">
      <c r="C12" t="s">
        <v>64</v>
      </c>
    </row>
    <row r="13" spans="2:14">
      <c r="C13" t="s">
        <v>117</v>
      </c>
    </row>
    <row r="14" spans="2:14">
      <c r="C14" t="s">
        <v>118</v>
      </c>
    </row>
    <row r="15" spans="2:14">
      <c r="C15" t="s">
        <v>130</v>
      </c>
    </row>
    <row r="17" spans="2:14">
      <c r="B17" t="s">
        <v>119</v>
      </c>
    </row>
    <row r="18" spans="2:14">
      <c r="B18" s="81" t="s">
        <v>116</v>
      </c>
    </row>
    <row r="19" spans="2:14">
      <c r="B19" t="s">
        <v>93</v>
      </c>
    </row>
    <row r="21" spans="2:14">
      <c r="B21" t="s">
        <v>80</v>
      </c>
    </row>
    <row r="23" spans="2:14">
      <c r="C23" t="s">
        <v>66</v>
      </c>
    </row>
    <row r="24" spans="2:14">
      <c r="C24" t="s">
        <v>81</v>
      </c>
    </row>
    <row r="26" spans="2:14" ht="117" customHeight="1">
      <c r="B26" s="101" t="s">
        <v>131</v>
      </c>
      <c r="C26" s="101"/>
      <c r="D26" s="101"/>
      <c r="E26" s="101"/>
      <c r="F26" s="101"/>
      <c r="G26" s="101"/>
      <c r="H26" s="101"/>
      <c r="I26" s="101"/>
      <c r="J26" s="101"/>
      <c r="K26" s="101"/>
      <c r="L26" s="101"/>
      <c r="M26" s="101"/>
      <c r="N26" s="101"/>
    </row>
    <row r="28" spans="2:14">
      <c r="B28" t="s">
        <v>114</v>
      </c>
    </row>
    <row r="29" spans="2:14">
      <c r="B29" t="s">
        <v>111</v>
      </c>
    </row>
    <row r="30" spans="2:14">
      <c r="B30" t="s">
        <v>82</v>
      </c>
    </row>
    <row r="31" spans="2:14">
      <c r="B31" t="s">
        <v>83</v>
      </c>
    </row>
    <row r="32" spans="2:14">
      <c r="B32" t="s">
        <v>92</v>
      </c>
    </row>
    <row r="36" spans="2:2">
      <c r="B36" t="s">
        <v>94</v>
      </c>
    </row>
  </sheetData>
  <mergeCells count="2">
    <mergeCell ref="B5:N5"/>
    <mergeCell ref="B26:N26"/>
  </mergeCells>
  <phoneticPr fontId="0" type="noConversion"/>
  <pageMargins left="0.7" right="0.7" top="0.75" bottom="0.75" header="0.3" footer="0.3"/>
  <pageSetup scale="80" orientation="landscape" r:id="rId1"/>
</worksheet>
</file>

<file path=xl/worksheets/sheet10.xml><?xml version="1.0" encoding="utf-8"?>
<worksheet xmlns="http://schemas.openxmlformats.org/spreadsheetml/2006/main" xmlns:r="http://schemas.openxmlformats.org/officeDocument/2006/relationships">
  <sheetPr codeName="Sheet9">
    <pageSetUpPr fitToPage="1"/>
  </sheetPr>
  <dimension ref="B1:O31"/>
  <sheetViews>
    <sheetView topLeftCell="A3" zoomScale="90" zoomScaleNormal="90" workbookViewId="0">
      <selection activeCell="G30" sqref="G30"/>
    </sheetView>
  </sheetViews>
  <sheetFormatPr defaultRowHeight="15"/>
  <cols>
    <col min="1" max="1" width="2" customWidth="1"/>
    <col min="2" max="2" width="3" customWidth="1"/>
    <col min="3" max="3" width="5.7109375" customWidth="1"/>
    <col min="4" max="4" width="19.140625" customWidth="1"/>
    <col min="5" max="5" width="3.42578125" customWidth="1"/>
  </cols>
  <sheetData>
    <row r="1" spans="2:15" ht="18.75" customHeight="1">
      <c r="B1" s="106" t="s">
        <v>84</v>
      </c>
      <c r="C1" s="106"/>
      <c r="D1" s="106"/>
      <c r="E1" s="106"/>
      <c r="F1" s="106"/>
      <c r="G1" s="106"/>
      <c r="H1" s="106"/>
      <c r="I1" s="106"/>
      <c r="J1" s="106"/>
      <c r="K1" s="106"/>
      <c r="L1" s="106"/>
      <c r="M1" s="106"/>
      <c r="N1" s="106"/>
      <c r="O1" s="106"/>
    </row>
    <row r="2" spans="2:15">
      <c r="B2" s="108" t="str">
        <f ca="1">'Data Entry'!E3</f>
        <v>Capital Module is used in calculations</v>
      </c>
      <c r="C2" s="108"/>
      <c r="D2" s="108"/>
      <c r="E2" s="108"/>
      <c r="F2" s="108"/>
      <c r="G2" s="108"/>
      <c r="H2" s="108"/>
      <c r="I2" s="108"/>
      <c r="J2" s="108"/>
      <c r="K2" s="108"/>
      <c r="L2" s="108"/>
      <c r="M2" s="108"/>
      <c r="N2" s="108"/>
      <c r="O2" s="108"/>
    </row>
    <row r="4" spans="2:15">
      <c r="B4" s="3" t="s">
        <v>88</v>
      </c>
      <c r="F4" s="34">
        <f ca="1">'Data Entry'!M6</f>
        <v>2006</v>
      </c>
      <c r="G4" s="34">
        <v>2007</v>
      </c>
      <c r="H4" s="34">
        <v>2008</v>
      </c>
      <c r="I4" s="34">
        <v>2009</v>
      </c>
      <c r="J4" s="34">
        <v>2010</v>
      </c>
      <c r="K4" s="34">
        <v>2011</v>
      </c>
      <c r="L4" s="34">
        <v>2012</v>
      </c>
      <c r="M4" s="34">
        <v>2013</v>
      </c>
      <c r="N4" s="34">
        <v>2014</v>
      </c>
      <c r="O4" s="34">
        <v>2015</v>
      </c>
    </row>
    <row r="6" spans="2:15">
      <c r="B6" t="s">
        <v>85</v>
      </c>
    </row>
    <row r="7" spans="2:15">
      <c r="C7" t="s">
        <v>86</v>
      </c>
      <c r="F7" s="2">
        <f ca="1">F19*'TFP Detail Industry'!C10+'TFP Detail Industry'!C11*'summary sheet'!F20</f>
        <v>0.10219972354114631</v>
      </c>
      <c r="G7" s="2">
        <f ca="1">G19*'TFP Detail Industry'!D10+'TFP Detail Industry'!D11*'summary sheet'!G20</f>
        <v>0</v>
      </c>
      <c r="H7" s="2">
        <f ca="1">H19*'TFP Detail Industry'!E10+'TFP Detail Industry'!E11*'summary sheet'!H20</f>
        <v>0</v>
      </c>
      <c r="I7" s="2">
        <f ca="1">I19*'TFP Detail Industry'!F10+'TFP Detail Industry'!F11*'summary sheet'!I20</f>
        <v>0</v>
      </c>
      <c r="J7" s="2">
        <f ca="1">J19*'TFP Detail Industry'!G10+'TFP Detail Industry'!G11*'summary sheet'!J20</f>
        <v>0</v>
      </c>
      <c r="K7" s="2">
        <f ca="1">K19*'TFP Detail Industry'!H10+'TFP Detail Industry'!H11*'summary sheet'!K20</f>
        <v>5.0817982104725976E-2</v>
      </c>
      <c r="L7" s="2">
        <f ca="1">L19*'TFP Detail Industry'!I10+'TFP Detail Industry'!I11*'summary sheet'!L20</f>
        <v>0</v>
      </c>
      <c r="M7" s="2">
        <f ca="1">M19*'TFP Detail Industry'!J10+'TFP Detail Industry'!J11*'summary sheet'!M20</f>
        <v>0</v>
      </c>
      <c r="N7" s="2">
        <f ca="1">N19*'TFP Detail Industry'!K10+'TFP Detail Industry'!K11*'summary sheet'!N20</f>
        <v>0</v>
      </c>
      <c r="O7" s="2">
        <f ca="1">O19*'TFP Detail Industry'!L10+'TFP Detail Industry'!L11*'summary sheet'!O20</f>
        <v>0</v>
      </c>
    </row>
    <row r="8" spans="2:15">
      <c r="C8" t="s">
        <v>87</v>
      </c>
      <c r="F8" s="9">
        <f ca="1">'TFP Consolidated '!L37</f>
        <v>2.2665849074159718E-2</v>
      </c>
      <c r="G8" s="9">
        <f ca="1">'TFP Consolidated '!M37</f>
        <v>2.3208418573277476E-2</v>
      </c>
      <c r="H8" s="9">
        <f ca="1">'TFP Consolidated '!N37</f>
        <v>1.9324335581478717E-2</v>
      </c>
      <c r="I8" s="9">
        <f ca="1">'TFP Consolidated '!O37</f>
        <v>1.8720184505945363E-2</v>
      </c>
      <c r="J8" s="9">
        <f ca="1">'TFP Consolidated '!P37</f>
        <v>1.9352388414145705E-2</v>
      </c>
      <c r="K8" s="9">
        <f ca="1">'TFP Consolidated '!Q37</f>
        <v>1.6004756508907196E-2</v>
      </c>
      <c r="L8" s="9">
        <f ca="1">'TFP Consolidated '!R37</f>
        <v>1.7364812026865895E-2</v>
      </c>
      <c r="M8" s="9">
        <f ca="1">'TFP Consolidated '!S37</f>
        <v>1.2714950948004483E-2</v>
      </c>
      <c r="N8" s="9">
        <f ca="1">'TFP Consolidated '!T37</f>
        <v>1.2792352216669351E-2</v>
      </c>
      <c r="O8" s="9">
        <f ca="1">'TFP Consolidated '!U37</f>
        <v>1.5507232656236056E-2</v>
      </c>
    </row>
    <row r="9" spans="2:15">
      <c r="C9" t="s">
        <v>90</v>
      </c>
      <c r="F9" s="2">
        <f t="shared" ref="F9:O9" si="0">F8-F7</f>
        <v>-7.9533874466986593E-2</v>
      </c>
      <c r="G9" s="2">
        <f t="shared" si="0"/>
        <v>2.3208418573277476E-2</v>
      </c>
      <c r="H9" s="2">
        <f t="shared" si="0"/>
        <v>1.9324335581478717E-2</v>
      </c>
      <c r="I9" s="2">
        <f t="shared" si="0"/>
        <v>1.8720184505945363E-2</v>
      </c>
      <c r="J9" s="2">
        <f t="shared" si="0"/>
        <v>1.9352388414145705E-2</v>
      </c>
      <c r="K9" s="2">
        <f t="shared" si="0"/>
        <v>-3.4813225595818779E-2</v>
      </c>
      <c r="L9" s="2">
        <f t="shared" si="0"/>
        <v>1.7364812026865895E-2</v>
      </c>
      <c r="M9" s="2">
        <f t="shared" si="0"/>
        <v>1.2714950948004483E-2</v>
      </c>
      <c r="N9" s="2">
        <f t="shared" si="0"/>
        <v>1.2792352216669351E-2</v>
      </c>
      <c r="O9" s="2">
        <f t="shared" si="0"/>
        <v>1.5507232656236056E-2</v>
      </c>
    </row>
    <row r="11" spans="2:15">
      <c r="B11" t="s">
        <v>26</v>
      </c>
    </row>
    <row r="12" spans="2:15">
      <c r="C12" t="s">
        <v>86</v>
      </c>
      <c r="F12" s="2">
        <f ca="1">'P and L Results'!M52</f>
        <v>9.9999999999999992E-2</v>
      </c>
      <c r="G12" s="2">
        <f ca="1">'P and L Results'!N52</f>
        <v>0.1013698158818148</v>
      </c>
      <c r="H12" s="2">
        <f ca="1">'P and L Results'!O52</f>
        <v>0.10352746315350771</v>
      </c>
      <c r="I12" s="2">
        <f ca="1">'P and L Results'!P52</f>
        <v>0.10503421719960448</v>
      </c>
      <c r="J12" s="2">
        <f ca="1">'P and L Results'!Q52</f>
        <v>0.10656740539672523</v>
      </c>
      <c r="K12" s="2">
        <f ca="1">'P and L Results'!R52</f>
        <v>0.1</v>
      </c>
      <c r="L12" s="2">
        <f ca="1">'P and L Results'!S52</f>
        <v>0.10158768411828543</v>
      </c>
      <c r="M12" s="2">
        <f ca="1">'P and L Results'!T52</f>
        <v>0.10320305076882587</v>
      </c>
      <c r="N12" s="2">
        <f ca="1">'P and L Results'!U52</f>
        <v>0.10487601318484459</v>
      </c>
      <c r="O12" s="2">
        <f ca="1">'P and L Results'!V52</f>
        <v>0.10658489804181911</v>
      </c>
    </row>
    <row r="13" spans="2:15">
      <c r="C13" t="s">
        <v>87</v>
      </c>
      <c r="F13" s="2">
        <f ca="1">'P and L Results'!M61</f>
        <v>0.11423665561026779</v>
      </c>
      <c r="G13" s="2">
        <f ca="1">'P and L Results'!N61</f>
        <v>0.11224259010280165</v>
      </c>
      <c r="H13" s="2">
        <f ca="1">'P and L Results'!O61</f>
        <v>0.11148422428032247</v>
      </c>
      <c r="I13" s="2">
        <f ca="1">'P and L Results'!P61</f>
        <v>0.11035299409637177</v>
      </c>
      <c r="J13" s="2">
        <f ca="1">'P and L Results'!Q61</f>
        <v>0.10870552750800527</v>
      </c>
      <c r="K13" s="2">
        <f ca="1">'P and L Results'!R61</f>
        <v>0.10789149486029831</v>
      </c>
      <c r="L13" s="2">
        <f ca="1">'P and L Results'!S61</f>
        <v>0.10677509166068144</v>
      </c>
      <c r="M13" s="2">
        <f ca="1">'P and L Results'!T61</f>
        <v>0.10646404569906365</v>
      </c>
      <c r="N13" s="2">
        <f ca="1">'P and L Results'!U61</f>
        <v>0.10609290665910623</v>
      </c>
      <c r="O13" s="2">
        <f ca="1">'P and L Results'!V61</f>
        <v>0.10532425159207119</v>
      </c>
    </row>
    <row r="14" spans="2:15">
      <c r="C14" t="s">
        <v>90</v>
      </c>
      <c r="F14" s="2">
        <f>F13-F12</f>
        <v>1.4236655610267795E-2</v>
      </c>
      <c r="G14" s="2">
        <f t="shared" ref="G14:O14" si="1">G13-G12</f>
        <v>1.0872774220986842E-2</v>
      </c>
      <c r="H14" s="2">
        <f t="shared" si="1"/>
        <v>7.9567611268147598E-3</v>
      </c>
      <c r="I14" s="2">
        <f t="shared" si="1"/>
        <v>5.3187768967672827E-3</v>
      </c>
      <c r="J14" s="2">
        <f t="shared" si="1"/>
        <v>2.1381221112800469E-3</v>
      </c>
      <c r="K14" s="2">
        <f t="shared" si="1"/>
        <v>7.8914948602983037E-3</v>
      </c>
      <c r="L14" s="2">
        <f t="shared" si="1"/>
        <v>5.1874075423960081E-3</v>
      </c>
      <c r="M14" s="2">
        <f t="shared" si="1"/>
        <v>3.2609949302377789E-3</v>
      </c>
      <c r="N14" s="2">
        <f t="shared" si="1"/>
        <v>1.2168934742616405E-3</v>
      </c>
      <c r="O14" s="2">
        <f t="shared" si="1"/>
        <v>-1.2606464497479236E-3</v>
      </c>
    </row>
    <row r="16" spans="2:15">
      <c r="B16" s="3" t="s">
        <v>89</v>
      </c>
    </row>
    <row r="18" spans="2:15">
      <c r="B18" t="s">
        <v>97</v>
      </c>
    </row>
    <row r="19" spans="2:15">
      <c r="C19" t="s">
        <v>62</v>
      </c>
      <c r="F19" s="2">
        <f ca="1">Revenue!N9</f>
        <v>9.6737463957680639E-2</v>
      </c>
      <c r="G19" s="2">
        <f ca="1">Revenue!O9</f>
        <v>0</v>
      </c>
      <c r="H19" s="2">
        <f ca="1">Revenue!P9</f>
        <v>0</v>
      </c>
      <c r="I19" s="2">
        <f ca="1">Revenue!Q9</f>
        <v>0</v>
      </c>
      <c r="J19" s="2">
        <f ca="1">Revenue!R9</f>
        <v>0</v>
      </c>
      <c r="K19" s="2">
        <f ca="1">Revenue!S9</f>
        <v>3.5697205568980955E-2</v>
      </c>
      <c r="L19" s="2">
        <f ca="1">Revenue!T9</f>
        <v>0</v>
      </c>
      <c r="M19" s="2">
        <f ca="1">Revenue!U9</f>
        <v>0</v>
      </c>
      <c r="N19" s="2">
        <f ca="1">Revenue!V9</f>
        <v>0</v>
      </c>
      <c r="O19" s="2">
        <f ca="1">Revenue!W9</f>
        <v>0</v>
      </c>
    </row>
    <row r="20" spans="2:15">
      <c r="C20" t="s">
        <v>63</v>
      </c>
      <c r="F20" s="2">
        <f ca="1">Revenue!N30</f>
        <v>0.10636883291439633</v>
      </c>
      <c r="G20" s="2">
        <f ca="1">Revenue!O30</f>
        <v>0</v>
      </c>
      <c r="H20" s="2">
        <f ca="1">Revenue!P30</f>
        <v>0</v>
      </c>
      <c r="I20" s="2">
        <f ca="1">Revenue!Q30</f>
        <v>0</v>
      </c>
      <c r="J20" s="2">
        <f ca="1">Revenue!R30</f>
        <v>0</v>
      </c>
      <c r="K20" s="2">
        <f ca="1">Revenue!S30</f>
        <v>6.0277945604399391E-2</v>
      </c>
      <c r="L20" s="2">
        <f ca="1">Revenue!T30</f>
        <v>0</v>
      </c>
      <c r="M20" s="2">
        <f ca="1">Revenue!U30</f>
        <v>0</v>
      </c>
      <c r="N20" s="2">
        <f ca="1">Revenue!V30</f>
        <v>0</v>
      </c>
      <c r="O20" s="2">
        <f ca="1">Revenue!W30</f>
        <v>0</v>
      </c>
    </row>
    <row r="21" spans="2:15">
      <c r="C21" t="s">
        <v>96</v>
      </c>
      <c r="F21" s="9">
        <f>F20-F19</f>
        <v>9.631368956715694E-3</v>
      </c>
      <c r="G21" s="9">
        <f t="shared" ref="G21:O21" si="2">G20-G19</f>
        <v>0</v>
      </c>
      <c r="H21" s="9">
        <f t="shared" si="2"/>
        <v>0</v>
      </c>
      <c r="I21" s="9">
        <f t="shared" si="2"/>
        <v>0</v>
      </c>
      <c r="J21" s="9">
        <f t="shared" si="2"/>
        <v>0</v>
      </c>
      <c r="K21" s="9">
        <f t="shared" si="2"/>
        <v>2.4580740035418436E-2</v>
      </c>
      <c r="L21" s="9">
        <f t="shared" si="2"/>
        <v>0</v>
      </c>
      <c r="M21" s="9">
        <f t="shared" si="2"/>
        <v>0</v>
      </c>
      <c r="N21" s="9">
        <f t="shared" si="2"/>
        <v>0</v>
      </c>
      <c r="O21" s="9">
        <f t="shared" si="2"/>
        <v>0</v>
      </c>
    </row>
    <row r="23" spans="2:15">
      <c r="B23" t="s">
        <v>98</v>
      </c>
    </row>
    <row r="24" spans="2:15">
      <c r="C24" t="s">
        <v>62</v>
      </c>
      <c r="F24" s="2">
        <f ca="1">'P and L Results'!M12</f>
        <v>9.9999999999999992E-2</v>
      </c>
      <c r="G24" s="2">
        <f ca="1">'P and L Results'!N12</f>
        <v>0.10091755326243</v>
      </c>
      <c r="H24" s="2">
        <f ca="1">'P and L Results'!O12</f>
        <v>0.10239479069648416</v>
      </c>
      <c r="I24" s="2">
        <f ca="1">'P and L Results'!P12</f>
        <v>0.10338674762535965</v>
      </c>
      <c r="J24" s="2">
        <f ca="1">'P and L Results'!Q12</f>
        <v>0.10445163247667189</v>
      </c>
      <c r="K24" s="2">
        <f ca="1">'P and L Results'!R12</f>
        <v>0.10000000000000002</v>
      </c>
      <c r="L24" s="2">
        <f ca="1">'P and L Results'!S12</f>
        <v>0.10122477709832421</v>
      </c>
      <c r="M24" s="2">
        <f ca="1">'P and L Results'!T12</f>
        <v>0.1025146020575856</v>
      </c>
      <c r="N24" s="2">
        <f ca="1">'P and L Results'!U12</f>
        <v>0.1038972608226585</v>
      </c>
      <c r="O24" s="2">
        <f ca="1">'P and L Results'!V12</f>
        <v>0.10534760360332533</v>
      </c>
    </row>
    <row r="25" spans="2:15">
      <c r="C25" t="s">
        <v>63</v>
      </c>
      <c r="F25" s="2">
        <f ca="1">'P and L Results'!M32</f>
        <v>0.1</v>
      </c>
      <c r="G25" s="2">
        <f ca="1">'P and L Results'!N32</f>
        <v>0.10166490041800696</v>
      </c>
      <c r="H25" s="2">
        <f ca="1">'P and L Results'!O32</f>
        <v>0.10426510639338139</v>
      </c>
      <c r="I25" s="2">
        <f ca="1">'P and L Results'!P32</f>
        <v>0.10610461633445244</v>
      </c>
      <c r="J25" s="2">
        <f ca="1">'P and L Results'!Q32</f>
        <v>0.1079380889872521</v>
      </c>
      <c r="K25" s="2">
        <f ca="1">'P and L Results'!R32</f>
        <v>9.9999999999999992E-2</v>
      </c>
      <c r="L25" s="2">
        <f ca="1">'P and L Results'!S32</f>
        <v>0.101821151953398</v>
      </c>
      <c r="M25" s="2">
        <f ca="1">'P and L Results'!T32</f>
        <v>0.10364414773895052</v>
      </c>
      <c r="N25" s="2">
        <f ca="1">'P and L Results'!U32</f>
        <v>0.105500358353683</v>
      </c>
      <c r="O25" s="2">
        <f ca="1">'P and L Results'!V32</f>
        <v>0.1073704614141118</v>
      </c>
    </row>
    <row r="26" spans="2:15">
      <c r="C26" t="s">
        <v>96</v>
      </c>
      <c r="F26" s="2">
        <f>F25-F24</f>
        <v>0</v>
      </c>
      <c r="G26" s="2">
        <f t="shared" ref="G26:O26" si="3">G25-G24</f>
        <v>7.4734715557696341E-4</v>
      </c>
      <c r="H26" s="2">
        <f t="shared" si="3"/>
        <v>1.8703156968972318E-3</v>
      </c>
      <c r="I26" s="2">
        <f t="shared" si="3"/>
        <v>2.7178687090927828E-3</v>
      </c>
      <c r="J26" s="2">
        <f t="shared" si="3"/>
        <v>3.4864565105802159E-3</v>
      </c>
      <c r="K26" s="2">
        <f t="shared" si="3"/>
        <v>0</v>
      </c>
      <c r="L26" s="2">
        <f t="shared" si="3"/>
        <v>5.9637485507378629E-4</v>
      </c>
      <c r="M26" s="2">
        <f t="shared" si="3"/>
        <v>1.1295456813649185E-3</v>
      </c>
      <c r="N26" s="2">
        <f t="shared" si="3"/>
        <v>1.6030975310244999E-3</v>
      </c>
      <c r="O26" s="2">
        <f t="shared" si="3"/>
        <v>2.0228578107864686E-3</v>
      </c>
    </row>
    <row r="28" spans="2:15">
      <c r="B28" t="s">
        <v>99</v>
      </c>
    </row>
    <row r="29" spans="2:15">
      <c r="C29" t="s">
        <v>62</v>
      </c>
      <c r="F29" s="2">
        <f ca="1">'P and L Results'!M21</f>
        <v>0.11280805810536956</v>
      </c>
      <c r="G29" s="2">
        <f ca="1">'P and L Results'!N21</f>
        <v>0.11038907891939893</v>
      </c>
      <c r="H29" s="2">
        <f ca="1">'P and L Results'!O21</f>
        <v>0.10898168797618403</v>
      </c>
      <c r="I29" s="2">
        <f ca="1">'P and L Results'!P21</f>
        <v>0.10737426346531119</v>
      </c>
      <c r="J29" s="2">
        <f ca="1">'P and L Results'!Q21</f>
        <v>0.10531924472572157</v>
      </c>
      <c r="K29" s="2">
        <f ca="1">'P and L Results'!R21</f>
        <v>0.10413642462210267</v>
      </c>
      <c r="L29" s="2">
        <f ca="1">'P and L Results'!S21</f>
        <v>0.1027000414838545</v>
      </c>
      <c r="M29" s="2">
        <f ca="1">'P and L Results'!T21</f>
        <v>0.1020899460994505</v>
      </c>
      <c r="N29" s="2">
        <f ca="1">'P and L Results'!U21</f>
        <v>0.10145966149268945</v>
      </c>
      <c r="O29" s="2">
        <f ca="1">'P and L Results'!V21</f>
        <v>0.10047609290500373</v>
      </c>
    </row>
    <row r="30" spans="2:15">
      <c r="C30" t="s">
        <v>63</v>
      </c>
      <c r="F30" s="2">
        <f ca="1">'P and L Results'!M41</f>
        <v>0.11516343405566022</v>
      </c>
      <c r="G30" s="2">
        <f ca="1">'P and L Results'!N41</f>
        <v>0.1134519372043272</v>
      </c>
      <c r="H30" s="2">
        <f ca="1">'P and L Results'!O41</f>
        <v>0.11311397962207154</v>
      </c>
      <c r="I30" s="2">
        <f ca="1">'P and L Results'!P41</f>
        <v>0.11228834436946787</v>
      </c>
      <c r="J30" s="2">
        <f ca="1">'P and L Results'!Q41</f>
        <v>0.11089929896550316</v>
      </c>
      <c r="K30" s="2">
        <f ca="1">'P and L Results'!R41</f>
        <v>0.11031617389246358</v>
      </c>
      <c r="L30" s="2">
        <f ca="1">'P and L Results'!S41</f>
        <v>0.10939668091200119</v>
      </c>
      <c r="M30" s="2">
        <f ca="1">'P and L Results'!T41</f>
        <v>0.10926658138387442</v>
      </c>
      <c r="N30" s="2">
        <f ca="1">'P and L Results'!U41</f>
        <v>0.10904844919208694</v>
      </c>
      <c r="O30" s="2">
        <f ca="1">'P and L Results'!V41</f>
        <v>0.10840236765655389</v>
      </c>
    </row>
    <row r="31" spans="2:15">
      <c r="C31" t="s">
        <v>96</v>
      </c>
      <c r="F31" s="9">
        <f>F30-F29</f>
        <v>2.3553759502906585E-3</v>
      </c>
      <c r="G31" s="9">
        <f t="shared" ref="G31:O31" si="4">G30-G29</f>
        <v>3.0628582849282632E-3</v>
      </c>
      <c r="H31" s="9">
        <f t="shared" si="4"/>
        <v>4.1322916458875064E-3</v>
      </c>
      <c r="I31" s="9">
        <f t="shared" si="4"/>
        <v>4.9140809041566813E-3</v>
      </c>
      <c r="J31" s="9">
        <f t="shared" si="4"/>
        <v>5.5800542397815844E-3</v>
      </c>
      <c r="K31" s="9">
        <f t="shared" si="4"/>
        <v>6.1797492703609125E-3</v>
      </c>
      <c r="L31" s="9">
        <f t="shared" si="4"/>
        <v>6.696639428146689E-3</v>
      </c>
      <c r="M31" s="9">
        <f t="shared" si="4"/>
        <v>7.1766352844239156E-3</v>
      </c>
      <c r="N31" s="9">
        <f t="shared" si="4"/>
        <v>7.588787699397484E-3</v>
      </c>
      <c r="O31" s="9">
        <f t="shared" si="4"/>
        <v>7.9262747515501664E-3</v>
      </c>
    </row>
  </sheetData>
  <mergeCells count="2">
    <mergeCell ref="B1:O1"/>
    <mergeCell ref="B2:O2"/>
  </mergeCells>
  <phoneticPr fontId="0" type="noConversion"/>
  <pageMargins left="0.7" right="0.7" top="0.75" bottom="0.75" header="0.3" footer="0.3"/>
  <pageSetup scale="98" orientation="landscape" r:id="rId1"/>
  <headerFooter>
    <oddFooter>&amp;L&amp;Z&amp;F&amp;R&amp;D</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B1:Y91"/>
  <sheetViews>
    <sheetView zoomScale="80" zoomScaleNormal="80" workbookViewId="0">
      <selection activeCell="M45" sqref="M45"/>
    </sheetView>
  </sheetViews>
  <sheetFormatPr defaultRowHeight="15"/>
  <cols>
    <col min="1" max="1" width="3.28515625" customWidth="1"/>
    <col min="2" max="2" width="37.140625" customWidth="1"/>
    <col min="3" max="12" width="8.140625" customWidth="1"/>
    <col min="13" max="22" width="10" customWidth="1"/>
    <col min="23" max="23" width="12.28515625" bestFit="1" customWidth="1"/>
    <col min="24" max="25" width="12.28515625" customWidth="1"/>
    <col min="26" max="28" width="12.28515625" bestFit="1" customWidth="1"/>
  </cols>
  <sheetData>
    <row r="1" spans="2:22" ht="23.25">
      <c r="B1" s="18" t="s">
        <v>9</v>
      </c>
    </row>
    <row r="2" spans="2:22" ht="13.5" customHeight="1" thickBot="1">
      <c r="B2" s="18"/>
    </row>
    <row r="3" spans="2:22" ht="14.25" customHeight="1" thickBot="1">
      <c r="B3" s="3" t="s">
        <v>55</v>
      </c>
      <c r="C3" s="63" t="s">
        <v>56</v>
      </c>
      <c r="E3" s="32" t="str">
        <f>IF(C3="Y","Capital Module is used in calculations", "Capital Module is  not used in calculations")</f>
        <v>Capital Module is used in calculations</v>
      </c>
      <c r="F3" s="32"/>
      <c r="G3" s="32"/>
      <c r="H3" s="32"/>
      <c r="I3" s="32"/>
    </row>
    <row r="5" spans="2:22">
      <c r="B5" s="3" t="s">
        <v>14</v>
      </c>
      <c r="C5" s="102" t="s">
        <v>17</v>
      </c>
      <c r="D5" s="102"/>
      <c r="E5" s="102"/>
      <c r="F5" s="102"/>
      <c r="G5" s="102"/>
      <c r="H5" s="102"/>
      <c r="I5" s="102"/>
      <c r="J5" s="102"/>
      <c r="K5" s="102"/>
      <c r="L5" s="102"/>
      <c r="M5" s="103" t="s">
        <v>95</v>
      </c>
      <c r="N5" s="102"/>
      <c r="O5" s="102"/>
      <c r="P5" s="102"/>
      <c r="Q5" s="102"/>
      <c r="R5" s="102"/>
      <c r="S5" s="102"/>
      <c r="T5" s="102"/>
      <c r="U5" s="102"/>
      <c r="V5" s="102"/>
    </row>
    <row r="6" spans="2:22">
      <c r="B6" t="s">
        <v>10</v>
      </c>
      <c r="C6" s="6">
        <v>1996</v>
      </c>
      <c r="D6" s="6">
        <f>C6+1</f>
        <v>1997</v>
      </c>
      <c r="E6" s="6">
        <f t="shared" ref="E6:V6" si="0">D6+1</f>
        <v>1998</v>
      </c>
      <c r="F6" s="6">
        <f t="shared" si="0"/>
        <v>1999</v>
      </c>
      <c r="G6" s="6">
        <f t="shared" si="0"/>
        <v>2000</v>
      </c>
      <c r="H6" s="6">
        <f t="shared" si="0"/>
        <v>2001</v>
      </c>
      <c r="I6" s="6">
        <f t="shared" si="0"/>
        <v>2002</v>
      </c>
      <c r="J6" s="6">
        <f t="shared" si="0"/>
        <v>2003</v>
      </c>
      <c r="K6" s="6">
        <f t="shared" si="0"/>
        <v>2004</v>
      </c>
      <c r="L6" s="6">
        <f t="shared" si="0"/>
        <v>2005</v>
      </c>
      <c r="M6" s="41">
        <f t="shared" si="0"/>
        <v>2006</v>
      </c>
      <c r="N6" s="6">
        <f t="shared" si="0"/>
        <v>2007</v>
      </c>
      <c r="O6" s="6">
        <f t="shared" si="0"/>
        <v>2008</v>
      </c>
      <c r="P6" s="6">
        <f t="shared" si="0"/>
        <v>2009</v>
      </c>
      <c r="Q6" s="6">
        <f t="shared" si="0"/>
        <v>2010</v>
      </c>
      <c r="R6" s="6">
        <f t="shared" si="0"/>
        <v>2011</v>
      </c>
      <c r="S6" s="6">
        <f t="shared" si="0"/>
        <v>2012</v>
      </c>
      <c r="T6" s="6">
        <f t="shared" si="0"/>
        <v>2013</v>
      </c>
      <c r="U6" s="6">
        <f t="shared" si="0"/>
        <v>2014</v>
      </c>
      <c r="V6" s="6">
        <f t="shared" si="0"/>
        <v>2015</v>
      </c>
    </row>
    <row r="7" spans="2:22">
      <c r="B7" t="s">
        <v>12</v>
      </c>
      <c r="C7" s="7">
        <v>38.5</v>
      </c>
      <c r="D7" s="7">
        <v>32.108222635494158</v>
      </c>
      <c r="E7" s="7">
        <v>29.176740170031884</v>
      </c>
      <c r="F7" s="7">
        <v>38.745483528161536</v>
      </c>
      <c r="G7" s="7">
        <v>32.294380977683325</v>
      </c>
      <c r="H7" s="7">
        <v>28.450518065887362</v>
      </c>
      <c r="I7" s="7">
        <v>19.794155154091396</v>
      </c>
      <c r="J7" s="7">
        <v>24.794859192348571</v>
      </c>
      <c r="K7" s="7">
        <v>32.445762486716262</v>
      </c>
      <c r="L7" s="7">
        <v>26.441644527098834</v>
      </c>
      <c r="M7" s="64">
        <v>27.2348938629118</v>
      </c>
      <c r="N7" s="64">
        <v>28.37903533515129</v>
      </c>
      <c r="O7" s="64">
        <v>29.372301571881582</v>
      </c>
      <c r="P7" s="64">
        <v>30.400332126897435</v>
      </c>
      <c r="Q7" s="64">
        <v>31.464343751338845</v>
      </c>
      <c r="R7" s="64">
        <v>32.565595782635704</v>
      </c>
      <c r="S7" s="64">
        <v>33.705391635027951</v>
      </c>
      <c r="T7" s="64">
        <v>34.885080342253929</v>
      </c>
      <c r="U7" s="64">
        <v>36.106058154232812</v>
      </c>
      <c r="V7" s="64">
        <v>37.369770189630955</v>
      </c>
    </row>
    <row r="8" spans="2:22">
      <c r="B8" t="s">
        <v>11</v>
      </c>
      <c r="C8" s="7">
        <v>23.621164241113004</v>
      </c>
      <c r="D8" s="7">
        <v>24</v>
      </c>
      <c r="E8" s="7">
        <v>24.384911519198663</v>
      </c>
      <c r="F8" s="7">
        <v>24.994910295190849</v>
      </c>
      <c r="G8" s="7">
        <v>25.838339219053022</v>
      </c>
      <c r="H8" s="7">
        <v>27.558213952141188</v>
      </c>
      <c r="I8" s="7">
        <v>29.371670052856501</v>
      </c>
      <c r="J8" s="7">
        <v>30.898561304624302</v>
      </c>
      <c r="K8" s="7">
        <v>32.464819602030296</v>
      </c>
      <c r="L8" s="7">
        <v>34.006786917639623</v>
      </c>
      <c r="M8" s="64">
        <v>35.782791032142441</v>
      </c>
      <c r="N8" s="64">
        <v>38.01111265051761</v>
      </c>
      <c r="O8" s="64">
        <v>39.858882680371543</v>
      </c>
      <c r="P8" s="64">
        <v>41.982609482620283</v>
      </c>
      <c r="Q8" s="64">
        <v>44.218298147680244</v>
      </c>
      <c r="R8" s="64">
        <v>46.445629663362133</v>
      </c>
      <c r="S8" s="64">
        <v>48.816779326116794</v>
      </c>
      <c r="T8" s="64">
        <v>51.277006534484102</v>
      </c>
      <c r="U8" s="64">
        <v>53.816615939027109</v>
      </c>
      <c r="V8" s="64">
        <v>56.470793433101548</v>
      </c>
    </row>
    <row r="9" spans="2:22">
      <c r="B9" t="s">
        <v>15</v>
      </c>
      <c r="C9" s="7">
        <v>30</v>
      </c>
      <c r="D9" s="7">
        <v>32.1</v>
      </c>
      <c r="E9" s="7">
        <v>34.347000000000001</v>
      </c>
      <c r="F9" s="7">
        <v>36.751290000000004</v>
      </c>
      <c r="G9" s="7">
        <v>39.323880300000006</v>
      </c>
      <c r="H9" s="7">
        <v>42.076551921000011</v>
      </c>
      <c r="I9" s="7">
        <v>45.021910555470015</v>
      </c>
      <c r="J9" s="7">
        <v>48.173444294352919</v>
      </c>
      <c r="K9" s="7">
        <v>51.545585394957627</v>
      </c>
      <c r="L9" s="7">
        <v>55.153776372604661</v>
      </c>
      <c r="M9" s="64">
        <v>59.014540718686987</v>
      </c>
      <c r="N9" s="64">
        <v>61.493749333976112</v>
      </c>
      <c r="O9" s="64">
        <v>63.915227057110954</v>
      </c>
      <c r="P9" s="64">
        <v>66.676326478222592</v>
      </c>
      <c r="Q9" s="64">
        <v>69.44524941730171</v>
      </c>
      <c r="R9" s="64">
        <v>72.317998564839968</v>
      </c>
      <c r="S9" s="64">
        <v>75.357604721799206</v>
      </c>
      <c r="T9" s="64">
        <v>78.495644475628552</v>
      </c>
      <c r="U9" s="64">
        <v>81.767345434138534</v>
      </c>
      <c r="V9" s="64">
        <v>85.183941678364675</v>
      </c>
    </row>
    <row r="10" spans="2:22">
      <c r="B10" t="s">
        <v>122</v>
      </c>
      <c r="C10" s="37">
        <v>600</v>
      </c>
      <c r="D10" s="37">
        <f t="shared" ref="D10:V10" si="1">(C10+D9-D8)*(D$45/C$45)</f>
        <v>609.62278797996657</v>
      </c>
      <c r="E10" s="37">
        <f t="shared" si="1"/>
        <v>624.8727573797712</v>
      </c>
      <c r="F10" s="37">
        <f t="shared" si="1"/>
        <v>645.95848047632558</v>
      </c>
      <c r="G10" s="37">
        <f t="shared" si="1"/>
        <v>688.95534880352966</v>
      </c>
      <c r="H10" s="37">
        <f t="shared" si="1"/>
        <v>734.29175132141256</v>
      </c>
      <c r="I10" s="37">
        <f t="shared" si="1"/>
        <v>772.46403261560749</v>
      </c>
      <c r="J10" s="37">
        <f t="shared" si="1"/>
        <v>811.62049005075744</v>
      </c>
      <c r="K10" s="37">
        <f t="shared" si="1"/>
        <v>850.16967294099049</v>
      </c>
      <c r="L10" s="37">
        <f t="shared" si="1"/>
        <v>894.56977580356101</v>
      </c>
      <c r="M10" s="96">
        <f t="shared" si="1"/>
        <v>950.27781626294029</v>
      </c>
      <c r="N10" s="96">
        <f t="shared" si="1"/>
        <v>996.47206700928848</v>
      </c>
      <c r="O10" s="96">
        <f t="shared" si="1"/>
        <v>1064.9483723121368</v>
      </c>
      <c r="P10" s="96">
        <f t="shared" si="1"/>
        <v>1128.4811445158866</v>
      </c>
      <c r="Q10" s="96">
        <f t="shared" si="1"/>
        <v>1194.9360945218389</v>
      </c>
      <c r="R10" s="96">
        <f t="shared" si="1"/>
        <v>1264.3101224706409</v>
      </c>
      <c r="S10" s="96">
        <f t="shared" si="1"/>
        <v>1336.6758040166842</v>
      </c>
      <c r="T10" s="96">
        <f t="shared" si="1"/>
        <v>1412.0911337358743</v>
      </c>
      <c r="U10" s="96">
        <f t="shared" si="1"/>
        <v>1491.393330590216</v>
      </c>
      <c r="V10" s="96">
        <f t="shared" si="1"/>
        <v>1574.68974147935</v>
      </c>
    </row>
    <row r="11" spans="2:22">
      <c r="B11" t="s">
        <v>64</v>
      </c>
      <c r="C11" s="37">
        <v>250</v>
      </c>
      <c r="D11" s="37">
        <v>253.99089957147243</v>
      </c>
      <c r="E11" s="37">
        <v>258.92905955229588</v>
      </c>
      <c r="F11" s="37">
        <v>262.82533821717385</v>
      </c>
      <c r="G11" s="37">
        <v>270.72092720077711</v>
      </c>
      <c r="H11" s="37">
        <v>276.50016190688456</v>
      </c>
      <c r="I11" s="37">
        <v>279.49018255526909</v>
      </c>
      <c r="J11" s="37">
        <v>285.7614459756677</v>
      </c>
      <c r="K11" s="37">
        <v>294.70101896202965</v>
      </c>
      <c r="L11" s="37">
        <v>300.79670803352519</v>
      </c>
      <c r="M11" s="65">
        <v>308.29173517921197</v>
      </c>
      <c r="N11" s="66">
        <v>316.18987914122448</v>
      </c>
      <c r="O11" s="66">
        <v>323.69555841214031</v>
      </c>
      <c r="P11" s="66">
        <v>331.70953897527562</v>
      </c>
      <c r="Q11" s="66">
        <v>339.90429597773726</v>
      </c>
      <c r="R11" s="66">
        <v>348.19795535045591</v>
      </c>
      <c r="S11" s="66">
        <v>356.77086007345423</v>
      </c>
      <c r="T11" s="66">
        <v>365.5385461691784</v>
      </c>
      <c r="U11" s="66">
        <v>374.50592163799189</v>
      </c>
      <c r="V11" s="66">
        <v>383.70976052849147</v>
      </c>
    </row>
    <row r="12" spans="2:22">
      <c r="B12" t="s">
        <v>117</v>
      </c>
      <c r="C12" s="37">
        <v>5000</v>
      </c>
      <c r="D12" s="37">
        <v>5124.1212653778557</v>
      </c>
      <c r="E12" s="37">
        <v>5172.4516695957818</v>
      </c>
      <c r="F12" s="37">
        <v>5413.0052724077323</v>
      </c>
      <c r="G12" s="37">
        <v>5656.8541300527231</v>
      </c>
      <c r="H12" s="37">
        <v>5785.3690685412994</v>
      </c>
      <c r="I12" s="37">
        <v>5861.159929701229</v>
      </c>
      <c r="J12" s="37">
        <v>5935.8523725834784</v>
      </c>
      <c r="K12" s="37">
        <v>6280.755711775043</v>
      </c>
      <c r="L12" s="37">
        <v>6376.5475384446381</v>
      </c>
      <c r="M12" s="65">
        <v>6563.0404217926171</v>
      </c>
      <c r="N12" s="66">
        <v>6798.8288145325587</v>
      </c>
      <c r="O12" s="66">
        <v>6975.5983637104055</v>
      </c>
      <c r="P12" s="66">
        <v>7156.9639211668764</v>
      </c>
      <c r="Q12" s="66">
        <v>7343.0449831172155</v>
      </c>
      <c r="R12" s="66">
        <v>7533.9641526782634</v>
      </c>
      <c r="S12" s="66">
        <v>7729.8472206478982</v>
      </c>
      <c r="T12" s="66">
        <v>7930.8232483847441</v>
      </c>
      <c r="U12" s="66">
        <v>8137.0246528427479</v>
      </c>
      <c r="V12" s="66">
        <v>8348.5872938166594</v>
      </c>
    </row>
    <row r="13" spans="2:22">
      <c r="B13" t="s">
        <v>118</v>
      </c>
      <c r="C13" s="37">
        <v>1200</v>
      </c>
      <c r="D13" s="37">
        <v>1229.9516908212561</v>
      </c>
      <c r="E13" s="37">
        <v>1233.8164251207731</v>
      </c>
      <c r="F13" s="37">
        <v>1586.4734299516911</v>
      </c>
      <c r="G13" s="37">
        <v>1677.2946859903386</v>
      </c>
      <c r="H13" s="37">
        <v>1577.7777777777783</v>
      </c>
      <c r="I13" s="37">
        <v>1570.0483091787444</v>
      </c>
      <c r="J13" s="37">
        <v>1572.9468599033821</v>
      </c>
      <c r="K13" s="37">
        <v>1626.0869565217397</v>
      </c>
      <c r="L13" s="37">
        <v>1749.7584541062809</v>
      </c>
      <c r="M13" s="65">
        <v>2030.6280193236721</v>
      </c>
      <c r="N13" s="66">
        <v>2103.5817855901678</v>
      </c>
      <c r="O13" s="66">
        <v>2158.2749120155122</v>
      </c>
      <c r="P13" s="66">
        <v>2214.3900597279157</v>
      </c>
      <c r="Q13" s="66">
        <v>2271.9642012808417</v>
      </c>
      <c r="R13" s="66">
        <v>2331.0352705141436</v>
      </c>
      <c r="S13" s="66">
        <v>2391.6421875475112</v>
      </c>
      <c r="T13" s="66">
        <v>2453.8248844237464</v>
      </c>
      <c r="U13" s="66">
        <v>2517.6243314187641</v>
      </c>
      <c r="V13" s="66">
        <v>2583.082564035652</v>
      </c>
    </row>
    <row r="14" spans="2:22">
      <c r="B14" t="s">
        <v>121</v>
      </c>
      <c r="C14" s="61">
        <f>C7+C8+C51*C10</f>
        <v>122.12116424111301</v>
      </c>
      <c r="D14" s="56">
        <f ca="1">Revenue!E13</f>
        <v>125.21389701034386</v>
      </c>
      <c r="E14" s="56">
        <f ca="1">Revenue!F13</f>
        <v>127.4658093253305</v>
      </c>
      <c r="F14" s="56">
        <f ca="1">Revenue!G13</f>
        <v>142.21160469011079</v>
      </c>
      <c r="G14" s="56">
        <f ca="1">Revenue!H13</f>
        <v>154.78758467492995</v>
      </c>
      <c r="H14" s="61">
        <f ca="1">H7+H8+H51*H10</f>
        <v>129.43790715016979</v>
      </c>
      <c r="I14" s="56">
        <f ca="1">Revenue!J13</f>
        <v>134.19800240974919</v>
      </c>
      <c r="J14" s="56">
        <f ca="1">Revenue!K13</f>
        <v>139.38520869914115</v>
      </c>
      <c r="K14" s="56">
        <f ca="1">Revenue!L13</f>
        <v>148.7984554133715</v>
      </c>
      <c r="L14" s="56">
        <f ca="1">Revenue!M13</f>
        <v>157.72498240204308</v>
      </c>
      <c r="M14" s="57">
        <f>M7+M8+M51*M10</f>
        <v>158.04546652134826</v>
      </c>
      <c r="N14" s="57"/>
      <c r="O14" s="57"/>
      <c r="P14" s="57"/>
      <c r="Q14" s="57"/>
      <c r="R14" s="57">
        <f>R7+R8+R51*R10</f>
        <v>205.44223769306194</v>
      </c>
      <c r="S14" s="57"/>
      <c r="T14" s="57"/>
      <c r="U14" s="57"/>
      <c r="V14" s="57"/>
    </row>
    <row r="15" spans="2:22">
      <c r="B15" t="s">
        <v>35</v>
      </c>
      <c r="C15" s="61"/>
      <c r="D15" s="56"/>
      <c r="E15" s="56"/>
      <c r="F15" s="56"/>
      <c r="G15" s="56"/>
      <c r="H15" s="61"/>
      <c r="I15" s="56"/>
      <c r="J15" s="56"/>
      <c r="K15" s="56"/>
      <c r="L15" s="56"/>
      <c r="M15" s="57"/>
      <c r="N15" s="58"/>
      <c r="O15" s="58"/>
      <c r="P15" s="58"/>
      <c r="Q15" s="58"/>
      <c r="R15" s="56"/>
      <c r="S15" s="19"/>
      <c r="T15" s="19"/>
      <c r="U15" s="19"/>
      <c r="V15" s="19"/>
    </row>
    <row r="16" spans="2:22">
      <c r="B16" s="72" t="s">
        <v>3</v>
      </c>
      <c r="C16" s="83">
        <v>0.2</v>
      </c>
      <c r="D16" s="82">
        <f>C16</f>
        <v>0.2</v>
      </c>
      <c r="E16" s="82">
        <f t="shared" ref="E16:V18" si="2">D16</f>
        <v>0.2</v>
      </c>
      <c r="F16" s="82">
        <f t="shared" si="2"/>
        <v>0.2</v>
      </c>
      <c r="G16" s="82">
        <f t="shared" si="2"/>
        <v>0.2</v>
      </c>
      <c r="H16" s="82">
        <f t="shared" si="2"/>
        <v>0.2</v>
      </c>
      <c r="I16" s="82">
        <f t="shared" si="2"/>
        <v>0.2</v>
      </c>
      <c r="J16" s="82">
        <f t="shared" si="2"/>
        <v>0.2</v>
      </c>
      <c r="K16" s="82">
        <f t="shared" si="2"/>
        <v>0.2</v>
      </c>
      <c r="L16" s="82">
        <f t="shared" si="2"/>
        <v>0.2</v>
      </c>
      <c r="M16" s="86">
        <f t="shared" si="2"/>
        <v>0.2</v>
      </c>
      <c r="N16" s="82">
        <f t="shared" si="2"/>
        <v>0.2</v>
      </c>
      <c r="O16" s="82">
        <f t="shared" si="2"/>
        <v>0.2</v>
      </c>
      <c r="P16" s="82">
        <f t="shared" si="2"/>
        <v>0.2</v>
      </c>
      <c r="Q16" s="82">
        <f t="shared" si="2"/>
        <v>0.2</v>
      </c>
      <c r="R16" s="82">
        <f t="shared" si="2"/>
        <v>0.2</v>
      </c>
      <c r="S16" s="82">
        <f t="shared" si="2"/>
        <v>0.2</v>
      </c>
      <c r="T16" s="82">
        <f t="shared" si="2"/>
        <v>0.2</v>
      </c>
      <c r="U16" s="82">
        <f t="shared" si="2"/>
        <v>0.2</v>
      </c>
      <c r="V16" s="82">
        <f t="shared" si="2"/>
        <v>0.2</v>
      </c>
    </row>
    <row r="17" spans="2:25">
      <c r="B17" s="72" t="s">
        <v>2</v>
      </c>
      <c r="C17" s="84">
        <v>0.5</v>
      </c>
      <c r="D17" s="82">
        <f t="shared" ref="D17:S18" si="3">C17</f>
        <v>0.5</v>
      </c>
      <c r="E17" s="82">
        <f t="shared" si="3"/>
        <v>0.5</v>
      </c>
      <c r="F17" s="82">
        <f t="shared" si="3"/>
        <v>0.5</v>
      </c>
      <c r="G17" s="82">
        <f t="shared" si="3"/>
        <v>0.5</v>
      </c>
      <c r="H17" s="82">
        <f t="shared" si="3"/>
        <v>0.5</v>
      </c>
      <c r="I17" s="82">
        <f t="shared" si="3"/>
        <v>0.5</v>
      </c>
      <c r="J17" s="82">
        <f t="shared" si="3"/>
        <v>0.5</v>
      </c>
      <c r="K17" s="82">
        <f t="shared" si="3"/>
        <v>0.5</v>
      </c>
      <c r="L17" s="82">
        <f t="shared" si="3"/>
        <v>0.5</v>
      </c>
      <c r="M17" s="86">
        <f t="shared" si="3"/>
        <v>0.5</v>
      </c>
      <c r="N17" s="82">
        <f t="shared" si="3"/>
        <v>0.5</v>
      </c>
      <c r="O17" s="82">
        <f t="shared" si="3"/>
        <v>0.5</v>
      </c>
      <c r="P17" s="82">
        <f t="shared" si="3"/>
        <v>0.5</v>
      </c>
      <c r="Q17" s="82">
        <f t="shared" si="3"/>
        <v>0.5</v>
      </c>
      <c r="R17" s="82">
        <f t="shared" si="3"/>
        <v>0.5</v>
      </c>
      <c r="S17" s="82">
        <f t="shared" si="3"/>
        <v>0.5</v>
      </c>
      <c r="T17" s="82">
        <f t="shared" si="2"/>
        <v>0.5</v>
      </c>
      <c r="U17" s="82">
        <f t="shared" si="2"/>
        <v>0.5</v>
      </c>
      <c r="V17" s="82">
        <f t="shared" si="2"/>
        <v>0.5</v>
      </c>
    </row>
    <row r="18" spans="2:25">
      <c r="B18" s="72" t="s">
        <v>34</v>
      </c>
      <c r="C18" s="85">
        <v>0.3</v>
      </c>
      <c r="D18" s="82">
        <f t="shared" si="3"/>
        <v>0.3</v>
      </c>
      <c r="E18" s="82">
        <f t="shared" si="2"/>
        <v>0.3</v>
      </c>
      <c r="F18" s="82">
        <f t="shared" si="2"/>
        <v>0.3</v>
      </c>
      <c r="G18" s="82">
        <f t="shared" si="2"/>
        <v>0.3</v>
      </c>
      <c r="H18" s="82">
        <f t="shared" si="2"/>
        <v>0.3</v>
      </c>
      <c r="I18" s="82">
        <f t="shared" si="2"/>
        <v>0.3</v>
      </c>
      <c r="J18" s="82">
        <f t="shared" si="2"/>
        <v>0.3</v>
      </c>
      <c r="K18" s="82">
        <f t="shared" si="2"/>
        <v>0.3</v>
      </c>
      <c r="L18" s="82">
        <f t="shared" si="2"/>
        <v>0.3</v>
      </c>
      <c r="M18" s="86">
        <f t="shared" si="2"/>
        <v>0.3</v>
      </c>
      <c r="N18" s="82">
        <f t="shared" si="2"/>
        <v>0.3</v>
      </c>
      <c r="O18" s="82">
        <f t="shared" si="2"/>
        <v>0.3</v>
      </c>
      <c r="P18" s="82">
        <f t="shared" si="2"/>
        <v>0.3</v>
      </c>
      <c r="Q18" s="82">
        <f t="shared" si="2"/>
        <v>0.3</v>
      </c>
      <c r="R18" s="82">
        <f t="shared" si="2"/>
        <v>0.3</v>
      </c>
      <c r="S18" s="82">
        <f t="shared" si="2"/>
        <v>0.3</v>
      </c>
      <c r="T18" s="82">
        <f t="shared" si="2"/>
        <v>0.3</v>
      </c>
      <c r="U18" s="82">
        <f t="shared" si="2"/>
        <v>0.3</v>
      </c>
      <c r="V18" s="82">
        <f t="shared" si="2"/>
        <v>0.3</v>
      </c>
    </row>
    <row r="19" spans="2:25">
      <c r="C19" s="37"/>
      <c r="D19" s="37"/>
      <c r="E19" s="37"/>
      <c r="F19" s="37"/>
      <c r="G19" s="37"/>
      <c r="H19" s="37"/>
      <c r="I19" s="37"/>
      <c r="J19" s="37"/>
      <c r="K19" s="37"/>
      <c r="L19" s="37"/>
      <c r="M19" s="37"/>
      <c r="N19" s="19"/>
      <c r="O19" s="19"/>
      <c r="P19" s="19"/>
      <c r="Q19" s="19"/>
      <c r="R19" s="19"/>
      <c r="S19" s="19"/>
      <c r="T19" s="19"/>
      <c r="U19" s="19"/>
      <c r="V19" s="19"/>
    </row>
    <row r="20" spans="2:25">
      <c r="B20" t="s">
        <v>69</v>
      </c>
      <c r="C20" s="11">
        <f>SUM(C8:L8)/SUM(C10:L10)</f>
        <v>3.8318481218205712E-2</v>
      </c>
      <c r="D20" s="2"/>
      <c r="E20" s="2"/>
      <c r="F20" s="2"/>
      <c r="G20" s="2"/>
      <c r="H20" s="2"/>
      <c r="I20" s="2"/>
      <c r="J20" s="2"/>
      <c r="K20" s="2"/>
      <c r="L20" s="2"/>
      <c r="M20" s="2"/>
      <c r="N20" s="2"/>
      <c r="O20" s="2"/>
      <c r="P20" s="2"/>
      <c r="Q20" s="2"/>
      <c r="R20" s="2"/>
      <c r="S20" s="2"/>
      <c r="T20" s="2"/>
      <c r="U20" s="2"/>
      <c r="V20" s="2"/>
      <c r="X20" s="9"/>
      <c r="Y20" s="9"/>
    </row>
    <row r="22" spans="2:25">
      <c r="B22" s="3" t="s">
        <v>46</v>
      </c>
      <c r="C22" s="102" t="s">
        <v>17</v>
      </c>
      <c r="D22" s="102"/>
      <c r="E22" s="102"/>
      <c r="F22" s="102"/>
      <c r="G22" s="102"/>
      <c r="H22" s="102"/>
      <c r="I22" s="102"/>
      <c r="J22" s="102"/>
      <c r="K22" s="102"/>
      <c r="L22" s="102"/>
      <c r="M22" s="103" t="s">
        <v>95</v>
      </c>
      <c r="N22" s="102"/>
      <c r="O22" s="102"/>
      <c r="P22" s="102"/>
      <c r="Q22" s="102"/>
      <c r="R22" s="102"/>
      <c r="S22" s="102"/>
      <c r="T22" s="102"/>
      <c r="U22" s="102"/>
      <c r="V22" s="102"/>
    </row>
    <row r="23" spans="2:25">
      <c r="B23" t="s">
        <v>10</v>
      </c>
      <c r="C23" s="6">
        <f>C6</f>
        <v>1996</v>
      </c>
      <c r="D23" s="6">
        <f>C23+1</f>
        <v>1997</v>
      </c>
      <c r="E23" s="6">
        <f t="shared" ref="E23:V23" si="4">D23+1</f>
        <v>1998</v>
      </c>
      <c r="F23" s="6">
        <f t="shared" si="4"/>
        <v>1999</v>
      </c>
      <c r="G23" s="6">
        <f t="shared" si="4"/>
        <v>2000</v>
      </c>
      <c r="H23" s="6">
        <f t="shared" si="4"/>
        <v>2001</v>
      </c>
      <c r="I23" s="6">
        <f t="shared" si="4"/>
        <v>2002</v>
      </c>
      <c r="J23" s="6">
        <f t="shared" si="4"/>
        <v>2003</v>
      </c>
      <c r="K23" s="6">
        <f t="shared" si="4"/>
        <v>2004</v>
      </c>
      <c r="L23" s="6">
        <f t="shared" si="4"/>
        <v>2005</v>
      </c>
      <c r="M23" s="46">
        <f t="shared" si="4"/>
        <v>2006</v>
      </c>
      <c r="N23" s="6">
        <f t="shared" si="4"/>
        <v>2007</v>
      </c>
      <c r="O23" s="6">
        <f t="shared" si="4"/>
        <v>2008</v>
      </c>
      <c r="P23" s="6">
        <f t="shared" si="4"/>
        <v>2009</v>
      </c>
      <c r="Q23" s="6">
        <f t="shared" si="4"/>
        <v>2010</v>
      </c>
      <c r="R23" s="6">
        <f t="shared" si="4"/>
        <v>2011</v>
      </c>
      <c r="S23" s="6">
        <f t="shared" si="4"/>
        <v>2012</v>
      </c>
      <c r="T23" s="6">
        <f t="shared" si="4"/>
        <v>2013</v>
      </c>
      <c r="U23" s="6">
        <f t="shared" si="4"/>
        <v>2014</v>
      </c>
      <c r="V23" s="6">
        <f t="shared" si="4"/>
        <v>2015</v>
      </c>
    </row>
    <row r="24" spans="2:25">
      <c r="B24" t="s">
        <v>12</v>
      </c>
      <c r="C24" s="7">
        <v>60</v>
      </c>
      <c r="D24" s="7">
        <v>59</v>
      </c>
      <c r="E24" s="7">
        <v>58</v>
      </c>
      <c r="F24" s="7">
        <v>60</v>
      </c>
      <c r="G24" s="7">
        <v>61</v>
      </c>
      <c r="H24" s="7">
        <v>66</v>
      </c>
      <c r="I24" s="7">
        <v>61</v>
      </c>
      <c r="J24" s="7">
        <v>60</v>
      </c>
      <c r="K24" s="7">
        <v>59</v>
      </c>
      <c r="L24" s="7">
        <v>56</v>
      </c>
      <c r="M24" s="64">
        <v>60</v>
      </c>
      <c r="N24" s="64">
        <v>62.520607889273037</v>
      </c>
      <c r="O24" s="64">
        <v>64.708829165397589</v>
      </c>
      <c r="P24" s="64">
        <v>66.973638186186506</v>
      </c>
      <c r="Q24" s="64">
        <v>69.317715522703025</v>
      </c>
      <c r="R24" s="64">
        <v>71.743835565997628</v>
      </c>
      <c r="S24" s="64">
        <v>74.254869810807534</v>
      </c>
      <c r="T24" s="64">
        <v>76.853790254185796</v>
      </c>
      <c r="U24" s="64">
        <v>79.54367291308229</v>
      </c>
      <c r="V24" s="64">
        <v>82.327701465040164</v>
      </c>
    </row>
    <row r="25" spans="2:25">
      <c r="B25" t="s">
        <v>11</v>
      </c>
      <c r="C25" s="7">
        <v>20</v>
      </c>
      <c r="D25" s="36">
        <v>24</v>
      </c>
      <c r="E25" s="36">
        <v>24.778034321050413</v>
      </c>
      <c r="F25" s="36">
        <v>25.872464580273295</v>
      </c>
      <c r="G25" s="36">
        <v>27.670317009129818</v>
      </c>
      <c r="H25" s="36">
        <v>30.050473143997007</v>
      </c>
      <c r="I25" s="36">
        <v>33.252803752568113</v>
      </c>
      <c r="J25" s="36">
        <v>34.829175181879393</v>
      </c>
      <c r="K25" s="36">
        <v>37.024597430286207</v>
      </c>
      <c r="L25" s="36">
        <v>39.788292250257328</v>
      </c>
      <c r="M25" s="67">
        <v>41.62667167486844</v>
      </c>
      <c r="N25" s="67">
        <v>43.944629615286757</v>
      </c>
      <c r="O25" s="67">
        <v>45.817419609810472</v>
      </c>
      <c r="P25" s="67">
        <v>48.349130241216045</v>
      </c>
      <c r="Q25" s="67">
        <v>51.044556974255741</v>
      </c>
      <c r="R25" s="67">
        <v>53.774665175991132</v>
      </c>
      <c r="S25" s="67">
        <v>56.711828900810296</v>
      </c>
      <c r="T25" s="67">
        <v>59.79792003550422</v>
      </c>
      <c r="U25" s="67">
        <v>63.025964490652846</v>
      </c>
      <c r="V25" s="67">
        <v>66.439295609040769</v>
      </c>
    </row>
    <row r="26" spans="2:25">
      <c r="B26" t="s">
        <v>15</v>
      </c>
      <c r="C26" s="7">
        <v>45</v>
      </c>
      <c r="D26" s="7">
        <v>47.87136043903395</v>
      </c>
      <c r="E26" s="7">
        <v>53.960996537381035</v>
      </c>
      <c r="F26" s="7">
        <v>72.479801389403079</v>
      </c>
      <c r="G26" s="7">
        <v>64.101896818310507</v>
      </c>
      <c r="H26" s="7">
        <v>90.274396219429875</v>
      </c>
      <c r="I26" s="7">
        <v>51.949084257061351</v>
      </c>
      <c r="J26" s="7">
        <v>74.736710294213736</v>
      </c>
      <c r="K26" s="7">
        <v>98.776759075763863</v>
      </c>
      <c r="L26" s="7">
        <v>65</v>
      </c>
      <c r="M26" s="64">
        <v>68.83083685852651</v>
      </c>
      <c r="N26" s="64">
        <v>71.561907032128133</v>
      </c>
      <c r="O26" s="64">
        <v>85.6208911871758</v>
      </c>
      <c r="P26" s="64">
        <v>90.176941776490835</v>
      </c>
      <c r="Q26" s="64">
        <v>95.031775828224312</v>
      </c>
      <c r="R26" s="64">
        <v>99.934622671466812</v>
      </c>
      <c r="S26" s="64">
        <v>105.21471979006151</v>
      </c>
      <c r="T26" s="64">
        <v>110.76132072802508</v>
      </c>
      <c r="U26" s="64">
        <v>116.55977612467885</v>
      </c>
      <c r="V26" s="64">
        <v>122.69200656611025</v>
      </c>
    </row>
    <row r="27" spans="2:25">
      <c r="B27" t="s">
        <v>122</v>
      </c>
      <c r="C27" s="80">
        <v>800</v>
      </c>
      <c r="D27" s="80">
        <f t="shared" ref="D27:V27" si="5">(C27+D26-D25)*(D$45/C$45)</f>
        <v>825.93447736834707</v>
      </c>
      <c r="E27" s="80">
        <f t="shared" si="5"/>
        <v>862.41548600910983</v>
      </c>
      <c r="F27" s="80">
        <f t="shared" si="5"/>
        <v>922.34390030432724</v>
      </c>
      <c r="G27" s="80">
        <f t="shared" si="5"/>
        <v>1001.6824381332336</v>
      </c>
      <c r="H27" s="80">
        <f t="shared" si="5"/>
        <v>1108.4267917522704</v>
      </c>
      <c r="I27" s="80">
        <f t="shared" si="5"/>
        <v>1160.9725060626465</v>
      </c>
      <c r="J27" s="80">
        <f t="shared" si="5"/>
        <v>1234.153247676207</v>
      </c>
      <c r="K27" s="80">
        <f t="shared" si="5"/>
        <v>1326.2764083419111</v>
      </c>
      <c r="L27" s="80">
        <f t="shared" si="5"/>
        <v>1387.5557224956146</v>
      </c>
      <c r="M27" s="96">
        <f t="shared" si="5"/>
        <v>1464.8209871762253</v>
      </c>
      <c r="N27" s="96">
        <f t="shared" si="5"/>
        <v>1527.2473203270158</v>
      </c>
      <c r="O27" s="96">
        <f t="shared" si="5"/>
        <v>1635.2589222895826</v>
      </c>
      <c r="P27" s="96">
        <f t="shared" si="5"/>
        <v>1736.864586463844</v>
      </c>
      <c r="Q27" s="96">
        <f t="shared" si="5"/>
        <v>1844.4909149395978</v>
      </c>
      <c r="R27" s="96">
        <f t="shared" si="5"/>
        <v>1958.0213503555537</v>
      </c>
      <c r="S27" s="96">
        <f t="shared" si="5"/>
        <v>2077.7553038777446</v>
      </c>
      <c r="T27" s="96">
        <f t="shared" si="5"/>
        <v>2203.9424140672104</v>
      </c>
      <c r="U27" s="96">
        <f t="shared" si="5"/>
        <v>2337.977160901994</v>
      </c>
      <c r="V27" s="96">
        <f t="shared" si="5"/>
        <v>2480.2007428112083</v>
      </c>
    </row>
    <row r="28" spans="2:25">
      <c r="B28" t="s">
        <v>64</v>
      </c>
      <c r="C28" s="20">
        <v>500</v>
      </c>
      <c r="D28" s="20">
        <v>508.83130949157487</v>
      </c>
      <c r="E28" s="20">
        <v>519.80691924767245</v>
      </c>
      <c r="F28" s="20">
        <v>531.9458040865635</v>
      </c>
      <c r="G28" s="20">
        <v>539.717981295953</v>
      </c>
      <c r="H28" s="20">
        <v>555.71639832538381</v>
      </c>
      <c r="I28" s="20">
        <v>571.90747953593973</v>
      </c>
      <c r="J28" s="20">
        <v>582.73937222719803</v>
      </c>
      <c r="K28" s="20">
        <v>593.28591364478984</v>
      </c>
      <c r="L28" s="20">
        <v>597.53598133761022</v>
      </c>
      <c r="M28" s="68">
        <v>611.12765824498558</v>
      </c>
      <c r="N28" s="66">
        <v>620.89447960221628</v>
      </c>
      <c r="O28" s="66">
        <v>639.52131399028281</v>
      </c>
      <c r="P28" s="66">
        <v>658.70695340999134</v>
      </c>
      <c r="Q28" s="66">
        <v>678.46816201229115</v>
      </c>
      <c r="R28" s="66">
        <v>698.82220687265988</v>
      </c>
      <c r="S28" s="66">
        <v>719.78687307883968</v>
      </c>
      <c r="T28" s="66">
        <v>741.38047927120488</v>
      </c>
      <c r="U28" s="66">
        <v>763.62189364934102</v>
      </c>
      <c r="V28" s="66">
        <v>786.53055045882127</v>
      </c>
    </row>
    <row r="29" spans="2:25">
      <c r="B29" t="s">
        <v>117</v>
      </c>
      <c r="C29" s="20">
        <v>5000</v>
      </c>
      <c r="D29" s="20">
        <v>5278.9179104477616</v>
      </c>
      <c r="E29" s="20">
        <v>5500</v>
      </c>
      <c r="F29" s="20">
        <v>5604.4776119402977</v>
      </c>
      <c r="G29" s="20">
        <v>5812.4999999999991</v>
      </c>
      <c r="H29" s="20">
        <v>5872.2014925373123</v>
      </c>
      <c r="I29" s="20">
        <v>6034.5149253731333</v>
      </c>
      <c r="J29" s="20">
        <v>6600.7462686567151</v>
      </c>
      <c r="K29" s="20">
        <v>6517.7238805970137</v>
      </c>
      <c r="L29" s="20">
        <v>6666.9466977611928</v>
      </c>
      <c r="M29" s="68">
        <v>6901.0279850746256</v>
      </c>
      <c r="N29" s="66">
        <v>7152.955733427666</v>
      </c>
      <c r="O29" s="66">
        <v>7381.8503168973511</v>
      </c>
      <c r="P29" s="66">
        <v>7618.0695270380666</v>
      </c>
      <c r="Q29" s="66">
        <v>7861.8477519032849</v>
      </c>
      <c r="R29" s="66">
        <v>8113.4268799641904</v>
      </c>
      <c r="S29" s="66">
        <v>8373.0565401230451</v>
      </c>
      <c r="T29" s="66">
        <v>8640.994349406983</v>
      </c>
      <c r="U29" s="66">
        <v>8917.5061685880064</v>
      </c>
      <c r="V29" s="66">
        <v>9202.8663659828235</v>
      </c>
    </row>
    <row r="30" spans="2:25">
      <c r="B30" t="s">
        <v>118</v>
      </c>
      <c r="C30" s="20">
        <v>1500</v>
      </c>
      <c r="D30" s="20">
        <v>1583.2762165867032</v>
      </c>
      <c r="E30" s="20">
        <v>1584.3043180260454</v>
      </c>
      <c r="F30" s="20">
        <v>1660.3838245373545</v>
      </c>
      <c r="G30" s="20">
        <v>1669.6367374914325</v>
      </c>
      <c r="H30" s="20">
        <v>1803.2899246058946</v>
      </c>
      <c r="I30" s="20">
        <v>1830.020562028787</v>
      </c>
      <c r="J30" s="20">
        <v>1845.4420836189174</v>
      </c>
      <c r="K30" s="20">
        <v>1937.9712131596987</v>
      </c>
      <c r="L30" s="20">
        <v>2022.2755311857441</v>
      </c>
      <c r="M30" s="68">
        <v>2157.3680603152848</v>
      </c>
      <c r="N30" s="66">
        <v>2236.1245700670879</v>
      </c>
      <c r="O30" s="66">
        <v>2307.6805563092348</v>
      </c>
      <c r="P30" s="66">
        <v>2381.5263341111304</v>
      </c>
      <c r="Q30" s="66">
        <v>2457.7351768026865</v>
      </c>
      <c r="R30" s="66">
        <v>2536.3827024603725</v>
      </c>
      <c r="S30" s="66">
        <v>2617.5469489391044</v>
      </c>
      <c r="T30" s="66">
        <v>2701.3084513051558</v>
      </c>
      <c r="U30" s="66">
        <v>2787.7503217469207</v>
      </c>
      <c r="V30" s="66">
        <v>2876.9583320428223</v>
      </c>
    </row>
    <row r="31" spans="2:25">
      <c r="B31" t="s">
        <v>121</v>
      </c>
      <c r="C31" s="62">
        <f>C24+C25+C27*C51</f>
        <v>160</v>
      </c>
      <c r="D31" s="59">
        <f ca="1">Revenue!E34</f>
        <v>167.89659016657126</v>
      </c>
      <c r="E31" s="59">
        <f ca="1">Revenue!F34</f>
        <v>173.51688469169099</v>
      </c>
      <c r="F31" s="59">
        <f ca="1">Revenue!G34</f>
        <v>180.91645705745134</v>
      </c>
      <c r="G31" s="59">
        <f ca="1">Revenue!H34</f>
        <v>192.96007403114555</v>
      </c>
      <c r="H31" s="62">
        <f ca="1">H24+H25+H27*H51</f>
        <v>206.89315231922404</v>
      </c>
      <c r="I31" s="59">
        <f ca="1">Revenue!J34</f>
        <v>217.937252077099</v>
      </c>
      <c r="J31" s="59">
        <f ca="1">Revenue!K34</f>
        <v>235.03314999644283</v>
      </c>
      <c r="K31" s="59">
        <f ca="1">Revenue!L34</f>
        <v>243.28306822087694</v>
      </c>
      <c r="L31" s="59">
        <f ca="1">Revenue!M34</f>
        <v>255.89922899113986</v>
      </c>
      <c r="M31" s="60">
        <f>M24+M25+M27*M51</f>
        <v>248.10877039249098</v>
      </c>
      <c r="N31" s="60"/>
      <c r="O31" s="60"/>
      <c r="P31" s="60"/>
      <c r="Q31" s="60"/>
      <c r="R31" s="60">
        <f>R24+R25+R27*R51</f>
        <v>321.32063577754411</v>
      </c>
      <c r="S31" s="60"/>
      <c r="T31" s="60"/>
      <c r="U31" s="60"/>
      <c r="V31" s="60"/>
    </row>
    <row r="32" spans="2:25">
      <c r="B32" t="s">
        <v>35</v>
      </c>
      <c r="C32" s="61"/>
      <c r="D32" s="56"/>
      <c r="E32" s="56"/>
      <c r="F32" s="56"/>
      <c r="G32" s="56"/>
      <c r="H32" s="61"/>
      <c r="I32" s="56"/>
      <c r="J32" s="56"/>
      <c r="K32" s="56"/>
      <c r="L32" s="56"/>
      <c r="M32" s="57"/>
      <c r="N32" s="58"/>
      <c r="O32" s="58"/>
      <c r="P32" s="58"/>
      <c r="Q32" s="58"/>
      <c r="R32" s="56"/>
      <c r="S32" s="19"/>
      <c r="T32" s="19"/>
      <c r="U32" s="19"/>
      <c r="V32" s="19"/>
    </row>
    <row r="33" spans="2:25">
      <c r="B33" s="72" t="s">
        <v>3</v>
      </c>
      <c r="C33" s="83">
        <v>0.2</v>
      </c>
      <c r="D33" s="82">
        <f>C33</f>
        <v>0.2</v>
      </c>
      <c r="E33" s="82">
        <f t="shared" ref="E33:V33" si="6">D33</f>
        <v>0.2</v>
      </c>
      <c r="F33" s="82">
        <f t="shared" si="6"/>
        <v>0.2</v>
      </c>
      <c r="G33" s="82">
        <f t="shared" si="6"/>
        <v>0.2</v>
      </c>
      <c r="H33" s="82">
        <f t="shared" si="6"/>
        <v>0.2</v>
      </c>
      <c r="I33" s="82">
        <f t="shared" si="6"/>
        <v>0.2</v>
      </c>
      <c r="J33" s="82">
        <f t="shared" si="6"/>
        <v>0.2</v>
      </c>
      <c r="K33" s="82">
        <f t="shared" si="6"/>
        <v>0.2</v>
      </c>
      <c r="L33" s="82">
        <f t="shared" si="6"/>
        <v>0.2</v>
      </c>
      <c r="M33" s="86">
        <f t="shared" si="6"/>
        <v>0.2</v>
      </c>
      <c r="N33" s="82">
        <f t="shared" si="6"/>
        <v>0.2</v>
      </c>
      <c r="O33" s="82">
        <f t="shared" si="6"/>
        <v>0.2</v>
      </c>
      <c r="P33" s="82">
        <f t="shared" si="6"/>
        <v>0.2</v>
      </c>
      <c r="Q33" s="82">
        <f t="shared" si="6"/>
        <v>0.2</v>
      </c>
      <c r="R33" s="82">
        <f t="shared" si="6"/>
        <v>0.2</v>
      </c>
      <c r="S33" s="82">
        <f t="shared" si="6"/>
        <v>0.2</v>
      </c>
      <c r="T33" s="82">
        <f t="shared" si="6"/>
        <v>0.2</v>
      </c>
      <c r="U33" s="82">
        <f t="shared" si="6"/>
        <v>0.2</v>
      </c>
      <c r="V33" s="82">
        <f t="shared" si="6"/>
        <v>0.2</v>
      </c>
    </row>
    <row r="34" spans="2:25">
      <c r="B34" s="72" t="s">
        <v>2</v>
      </c>
      <c r="C34" s="84">
        <v>0.5</v>
      </c>
      <c r="D34" s="82">
        <f t="shared" ref="D34:V34" si="7">C34</f>
        <v>0.5</v>
      </c>
      <c r="E34" s="82">
        <f t="shared" si="7"/>
        <v>0.5</v>
      </c>
      <c r="F34" s="82">
        <f t="shared" si="7"/>
        <v>0.5</v>
      </c>
      <c r="G34" s="82">
        <f t="shared" si="7"/>
        <v>0.5</v>
      </c>
      <c r="H34" s="82">
        <f t="shared" si="7"/>
        <v>0.5</v>
      </c>
      <c r="I34" s="82">
        <f t="shared" si="7"/>
        <v>0.5</v>
      </c>
      <c r="J34" s="82">
        <f t="shared" si="7"/>
        <v>0.5</v>
      </c>
      <c r="K34" s="82">
        <f t="shared" si="7"/>
        <v>0.5</v>
      </c>
      <c r="L34" s="82">
        <f t="shared" si="7"/>
        <v>0.5</v>
      </c>
      <c r="M34" s="86">
        <f t="shared" si="7"/>
        <v>0.5</v>
      </c>
      <c r="N34" s="82">
        <f t="shared" si="7"/>
        <v>0.5</v>
      </c>
      <c r="O34" s="82">
        <f t="shared" si="7"/>
        <v>0.5</v>
      </c>
      <c r="P34" s="82">
        <f t="shared" si="7"/>
        <v>0.5</v>
      </c>
      <c r="Q34" s="82">
        <f t="shared" si="7"/>
        <v>0.5</v>
      </c>
      <c r="R34" s="82">
        <f t="shared" si="7"/>
        <v>0.5</v>
      </c>
      <c r="S34" s="82">
        <f t="shared" si="7"/>
        <v>0.5</v>
      </c>
      <c r="T34" s="82">
        <f t="shared" si="7"/>
        <v>0.5</v>
      </c>
      <c r="U34" s="82">
        <f t="shared" si="7"/>
        <v>0.5</v>
      </c>
      <c r="V34" s="82">
        <f t="shared" si="7"/>
        <v>0.5</v>
      </c>
    </row>
    <row r="35" spans="2:25">
      <c r="B35" s="72" t="s">
        <v>34</v>
      </c>
      <c r="C35" s="85">
        <v>0.3</v>
      </c>
      <c r="D35" s="82">
        <f t="shared" ref="D35:V35" si="8">C35</f>
        <v>0.3</v>
      </c>
      <c r="E35" s="82">
        <f t="shared" si="8"/>
        <v>0.3</v>
      </c>
      <c r="F35" s="82">
        <f t="shared" si="8"/>
        <v>0.3</v>
      </c>
      <c r="G35" s="82">
        <f t="shared" si="8"/>
        <v>0.3</v>
      </c>
      <c r="H35" s="82">
        <f t="shared" si="8"/>
        <v>0.3</v>
      </c>
      <c r="I35" s="82">
        <f t="shared" si="8"/>
        <v>0.3</v>
      </c>
      <c r="J35" s="82">
        <f t="shared" si="8"/>
        <v>0.3</v>
      </c>
      <c r="K35" s="82">
        <f t="shared" si="8"/>
        <v>0.3</v>
      </c>
      <c r="L35" s="82">
        <f t="shared" si="8"/>
        <v>0.3</v>
      </c>
      <c r="M35" s="86">
        <f t="shared" si="8"/>
        <v>0.3</v>
      </c>
      <c r="N35" s="82">
        <f t="shared" si="8"/>
        <v>0.3</v>
      </c>
      <c r="O35" s="82">
        <f t="shared" si="8"/>
        <v>0.3</v>
      </c>
      <c r="P35" s="82">
        <f t="shared" si="8"/>
        <v>0.3</v>
      </c>
      <c r="Q35" s="82">
        <f t="shared" si="8"/>
        <v>0.3</v>
      </c>
      <c r="R35" s="82">
        <f t="shared" si="8"/>
        <v>0.3</v>
      </c>
      <c r="S35" s="82">
        <f t="shared" si="8"/>
        <v>0.3</v>
      </c>
      <c r="T35" s="82">
        <f t="shared" si="8"/>
        <v>0.3</v>
      </c>
      <c r="U35" s="82">
        <f t="shared" si="8"/>
        <v>0.3</v>
      </c>
      <c r="V35" s="82">
        <f t="shared" si="8"/>
        <v>0.3</v>
      </c>
    </row>
    <row r="36" spans="2:25">
      <c r="C36" s="37"/>
      <c r="D36" s="37"/>
      <c r="E36" s="37"/>
      <c r="F36" s="37"/>
      <c r="G36" s="37"/>
      <c r="H36" s="37"/>
      <c r="I36" s="37"/>
      <c r="J36" s="37"/>
      <c r="K36" s="37"/>
      <c r="L36" s="37"/>
      <c r="M36" s="37"/>
      <c r="N36" s="19"/>
      <c r="O36" s="19"/>
      <c r="P36" s="19"/>
      <c r="Q36" s="19"/>
      <c r="R36" s="19"/>
      <c r="S36" s="19"/>
      <c r="T36" s="19"/>
      <c r="U36" s="19"/>
      <c r="V36" s="19"/>
    </row>
    <row r="37" spans="2:25">
      <c r="B37" t="s">
        <v>69</v>
      </c>
      <c r="C37" s="11">
        <f>SUM(C25:L25)/SUM(C27:L27)</f>
        <v>2.7965460209374793E-2</v>
      </c>
      <c r="D37" s="35"/>
      <c r="E37" s="35"/>
      <c r="F37" s="35"/>
      <c r="G37" s="35"/>
      <c r="H37" s="35"/>
      <c r="I37" s="35"/>
      <c r="J37" s="35"/>
      <c r="K37" s="35"/>
      <c r="L37" s="1"/>
      <c r="M37" s="35"/>
      <c r="N37" s="35"/>
      <c r="O37" s="35"/>
      <c r="P37" s="35"/>
      <c r="Q37" s="35"/>
      <c r="R37" s="35"/>
      <c r="S37" s="35"/>
      <c r="T37" s="35"/>
      <c r="U37" s="35"/>
      <c r="V37" s="35"/>
      <c r="X37" s="9"/>
      <c r="Y37" s="9"/>
    </row>
    <row r="39" spans="2:25">
      <c r="B39" s="81" t="s">
        <v>54</v>
      </c>
    </row>
    <row r="40" spans="2:25">
      <c r="B40" s="81" t="s">
        <v>123</v>
      </c>
      <c r="C40" s="7">
        <v>119</v>
      </c>
      <c r="D40" s="7">
        <v>120.5</v>
      </c>
      <c r="E40" s="7">
        <v>120.3</v>
      </c>
      <c r="F40" s="7">
        <v>121.8</v>
      </c>
      <c r="G40" s="7">
        <v>125.2</v>
      </c>
      <c r="H40" s="7">
        <v>132.69999999999999</v>
      </c>
      <c r="I40" s="7">
        <v>136.6</v>
      </c>
      <c r="J40" s="7">
        <v>141.30000000000001</v>
      </c>
      <c r="K40" s="7">
        <v>144.1</v>
      </c>
      <c r="L40" s="7">
        <v>147.5</v>
      </c>
      <c r="M40" s="7">
        <v>151.9</v>
      </c>
      <c r="N40" s="7">
        <v>155.6</v>
      </c>
      <c r="O40" s="7">
        <v>162.19999999999999</v>
      </c>
      <c r="P40" s="7">
        <v>166.2</v>
      </c>
      <c r="Q40" s="98">
        <v>176.8</v>
      </c>
      <c r="R40" s="98">
        <v>183.1</v>
      </c>
      <c r="S40" s="98">
        <v>189.6</v>
      </c>
      <c r="T40" s="98">
        <v>196.3</v>
      </c>
      <c r="U40" s="98">
        <v>203.3</v>
      </c>
      <c r="V40" s="98">
        <v>210.6</v>
      </c>
    </row>
    <row r="41" spans="2:25">
      <c r="B41" s="81" t="s">
        <v>124</v>
      </c>
      <c r="C41" s="7">
        <v>119.8</v>
      </c>
      <c r="D41" s="7">
        <v>120.2</v>
      </c>
      <c r="E41" s="7">
        <v>121</v>
      </c>
      <c r="F41" s="7">
        <v>122.3</v>
      </c>
      <c r="G41" s="7">
        <v>126.2</v>
      </c>
      <c r="H41" s="7">
        <v>133.80000000000001</v>
      </c>
      <c r="I41" s="7">
        <v>137.6</v>
      </c>
      <c r="J41" s="7">
        <v>141.30000000000001</v>
      </c>
      <c r="K41" s="7">
        <v>144.80000000000001</v>
      </c>
      <c r="L41" s="7">
        <v>148.4</v>
      </c>
      <c r="M41" s="7">
        <v>154.30000000000001</v>
      </c>
      <c r="N41" s="7">
        <v>157.5</v>
      </c>
      <c r="O41" s="7">
        <v>164.6</v>
      </c>
      <c r="P41" s="97">
        <v>172.19999999999996</v>
      </c>
      <c r="Q41" s="98">
        <v>176.8</v>
      </c>
      <c r="R41" s="98">
        <v>183.1</v>
      </c>
      <c r="S41" s="98">
        <v>189.6</v>
      </c>
      <c r="T41" s="98">
        <v>196.3</v>
      </c>
      <c r="U41" s="98">
        <v>203.3</v>
      </c>
      <c r="V41" s="98">
        <v>210.6</v>
      </c>
    </row>
    <row r="42" spans="2:25">
      <c r="B42" s="81" t="s">
        <v>125</v>
      </c>
      <c r="C42" s="7">
        <v>120.1</v>
      </c>
      <c r="D42" s="7">
        <v>119.7</v>
      </c>
      <c r="E42" s="7">
        <v>121.3</v>
      </c>
      <c r="F42" s="7">
        <v>123.4</v>
      </c>
      <c r="G42" s="7">
        <v>130.9</v>
      </c>
      <c r="H42" s="7">
        <v>134.19999999999999</v>
      </c>
      <c r="I42" s="7">
        <v>138.5</v>
      </c>
      <c r="J42" s="7">
        <v>142.1</v>
      </c>
      <c r="K42" s="7">
        <v>145.4</v>
      </c>
      <c r="L42" s="7">
        <v>149.80000000000001</v>
      </c>
      <c r="M42" s="7">
        <v>155.69999999999999</v>
      </c>
      <c r="N42" s="7">
        <v>158.6</v>
      </c>
      <c r="O42" s="7">
        <v>166.5</v>
      </c>
      <c r="P42" s="97">
        <v>172.19999999999996</v>
      </c>
      <c r="Q42" s="98">
        <v>176.8</v>
      </c>
      <c r="R42" s="98">
        <v>183.1</v>
      </c>
      <c r="S42" s="98">
        <v>189.6</v>
      </c>
      <c r="T42" s="98">
        <v>196.3</v>
      </c>
      <c r="U42" s="98">
        <v>203.3</v>
      </c>
      <c r="V42" s="98">
        <v>210.6</v>
      </c>
    </row>
    <row r="43" spans="2:25">
      <c r="B43" s="81" t="s">
        <v>126</v>
      </c>
      <c r="C43" s="7">
        <v>120.3</v>
      </c>
      <c r="D43" s="7">
        <v>120</v>
      </c>
      <c r="E43" s="7">
        <v>121.9</v>
      </c>
      <c r="F43" s="7">
        <v>124.1</v>
      </c>
      <c r="G43" s="7">
        <v>131.30000000000001</v>
      </c>
      <c r="H43" s="7">
        <v>135.4</v>
      </c>
      <c r="I43" s="7">
        <v>139.5</v>
      </c>
      <c r="J43" s="7">
        <v>142.80000000000001</v>
      </c>
      <c r="K43" s="7">
        <v>146.5</v>
      </c>
      <c r="L43" s="7">
        <v>150.6</v>
      </c>
      <c r="M43" s="7">
        <v>155.5</v>
      </c>
      <c r="N43" s="7">
        <v>160.1</v>
      </c>
      <c r="O43" s="7">
        <v>166</v>
      </c>
      <c r="P43" s="97">
        <v>172.19999999999996</v>
      </c>
      <c r="Q43" s="98">
        <v>176.8</v>
      </c>
      <c r="R43" s="98">
        <v>183.1</v>
      </c>
      <c r="S43" s="98">
        <v>189.6</v>
      </c>
      <c r="T43" s="98">
        <v>196.3</v>
      </c>
      <c r="U43" s="98">
        <v>203.3</v>
      </c>
      <c r="V43" s="98">
        <v>210.6</v>
      </c>
    </row>
    <row r="44" spans="2:25">
      <c r="B44" s="3"/>
    </row>
    <row r="45" spans="2:25">
      <c r="B45" t="s">
        <v>65</v>
      </c>
      <c r="C45" s="7">
        <f>AVERAGE(C40:C43)</f>
        <v>119.8</v>
      </c>
      <c r="D45" s="7">
        <f t="shared" ref="D45:V45" si="9">AVERAGE(D40:D43)</f>
        <v>120.1</v>
      </c>
      <c r="E45" s="7">
        <f t="shared" si="9"/>
        <v>121.125</v>
      </c>
      <c r="F45" s="7">
        <f t="shared" si="9"/>
        <v>122.9</v>
      </c>
      <c r="G45" s="7">
        <f t="shared" si="9"/>
        <v>128.4</v>
      </c>
      <c r="H45" s="7">
        <f t="shared" si="9"/>
        <v>134.02500000000001</v>
      </c>
      <c r="I45" s="7">
        <f t="shared" si="9"/>
        <v>138.05000000000001</v>
      </c>
      <c r="J45" s="7">
        <f t="shared" si="9"/>
        <v>141.875</v>
      </c>
      <c r="K45" s="7">
        <f t="shared" si="9"/>
        <v>145.19999999999999</v>
      </c>
      <c r="L45" s="7">
        <f t="shared" si="9"/>
        <v>149.07499999999999</v>
      </c>
      <c r="M45" s="7">
        <f t="shared" si="9"/>
        <v>154.35000000000002</v>
      </c>
      <c r="N45" s="7">
        <f t="shared" si="9"/>
        <v>157.95000000000002</v>
      </c>
      <c r="O45" s="7">
        <f t="shared" si="9"/>
        <v>164.82499999999999</v>
      </c>
      <c r="P45" s="7">
        <f t="shared" si="9"/>
        <v>170.69999999999996</v>
      </c>
      <c r="Q45" s="7">
        <f t="shared" si="9"/>
        <v>176.8</v>
      </c>
      <c r="R45" s="7">
        <f t="shared" si="9"/>
        <v>183.1</v>
      </c>
      <c r="S45" s="7">
        <f t="shared" si="9"/>
        <v>189.6</v>
      </c>
      <c r="T45" s="7">
        <f t="shared" si="9"/>
        <v>196.3</v>
      </c>
      <c r="U45" s="7">
        <f t="shared" si="9"/>
        <v>203.3</v>
      </c>
      <c r="V45" s="7">
        <f t="shared" si="9"/>
        <v>210.6</v>
      </c>
    </row>
    <row r="46" spans="2:25">
      <c r="D46" s="2">
        <f>LN(D45/C45)</f>
        <v>2.5010434045888729E-3</v>
      </c>
      <c r="E46" s="2">
        <f t="shared" ref="E46:L46" si="10">LN(E45/D45)</f>
        <v>8.4983411249925575E-3</v>
      </c>
      <c r="F46" s="2">
        <f t="shared" si="10"/>
        <v>1.454794636105884E-2</v>
      </c>
      <c r="G46" s="2">
        <f t="shared" si="10"/>
        <v>4.3779374683871629E-2</v>
      </c>
      <c r="H46" s="2">
        <f t="shared" si="10"/>
        <v>4.2875958457740629E-2</v>
      </c>
      <c r="I46" s="2">
        <f t="shared" si="10"/>
        <v>2.9589588662561953E-2</v>
      </c>
      <c r="J46" s="2">
        <f t="shared" si="10"/>
        <v>2.7330449859503659E-2</v>
      </c>
      <c r="K46" s="2">
        <f t="shared" si="10"/>
        <v>2.3165714155028563E-2</v>
      </c>
      <c r="L46" s="2">
        <f t="shared" si="10"/>
        <v>2.6337432618473853E-2</v>
      </c>
      <c r="M46" s="2">
        <f t="shared" ref="M46:V46" si="11">LN(M45/L45)</f>
        <v>3.4773215938999028E-2</v>
      </c>
      <c r="N46" s="2">
        <f t="shared" si="11"/>
        <v>2.3055776299925796E-2</v>
      </c>
      <c r="O46" s="2">
        <f t="shared" si="11"/>
        <v>4.2605777751268913E-2</v>
      </c>
      <c r="P46" s="2">
        <f t="shared" si="11"/>
        <v>3.5023324801031368E-2</v>
      </c>
      <c r="Q46" s="2">
        <f t="shared" si="11"/>
        <v>3.5111520403148418E-2</v>
      </c>
      <c r="R46" s="2">
        <f t="shared" si="11"/>
        <v>3.5013301476921846E-2</v>
      </c>
      <c r="S46" s="2">
        <f t="shared" si="11"/>
        <v>3.4884138140456454E-2</v>
      </c>
      <c r="T46" s="2">
        <f t="shared" si="11"/>
        <v>3.4727511461493991E-2</v>
      </c>
      <c r="U46" s="2">
        <f t="shared" si="11"/>
        <v>3.5038619351885528E-2</v>
      </c>
      <c r="V46" s="2">
        <f t="shared" si="11"/>
        <v>3.5277879065574065E-2</v>
      </c>
    </row>
    <row r="47" spans="2:25">
      <c r="D47" s="2"/>
      <c r="E47" s="2"/>
      <c r="F47" s="2"/>
      <c r="G47" s="2"/>
      <c r="H47" s="2"/>
      <c r="I47" s="2"/>
      <c r="J47" s="2"/>
      <c r="K47" s="2"/>
      <c r="L47" s="2"/>
      <c r="M47" s="2"/>
      <c r="N47" s="2"/>
      <c r="O47" s="2"/>
      <c r="P47" s="2"/>
      <c r="Q47" s="2"/>
      <c r="R47" s="2"/>
      <c r="S47" s="2"/>
      <c r="T47" s="2"/>
      <c r="U47" s="2"/>
      <c r="V47" s="2"/>
    </row>
    <row r="48" spans="2:25">
      <c r="B48" t="s">
        <v>100</v>
      </c>
      <c r="C48" s="7">
        <f>C45</f>
        <v>119.8</v>
      </c>
      <c r="D48" s="7">
        <f>D45</f>
        <v>120.1</v>
      </c>
      <c r="E48" s="7">
        <f t="shared" ref="E48:V48" si="12">E45</f>
        <v>121.125</v>
      </c>
      <c r="F48" s="7">
        <f t="shared" si="12"/>
        <v>122.9</v>
      </c>
      <c r="G48" s="7">
        <f t="shared" si="12"/>
        <v>128.4</v>
      </c>
      <c r="H48" s="7">
        <f t="shared" si="12"/>
        <v>134.02500000000001</v>
      </c>
      <c r="I48" s="7">
        <f t="shared" si="12"/>
        <v>138.05000000000001</v>
      </c>
      <c r="J48" s="7">
        <f t="shared" si="12"/>
        <v>141.875</v>
      </c>
      <c r="K48" s="7">
        <f t="shared" si="12"/>
        <v>145.19999999999999</v>
      </c>
      <c r="L48" s="7">
        <f t="shared" si="12"/>
        <v>149.07499999999999</v>
      </c>
      <c r="M48" s="7">
        <f t="shared" si="12"/>
        <v>154.35000000000002</v>
      </c>
      <c r="N48" s="7">
        <f t="shared" si="12"/>
        <v>157.95000000000002</v>
      </c>
      <c r="O48" s="7">
        <f t="shared" si="12"/>
        <v>164.82499999999999</v>
      </c>
      <c r="P48" s="7">
        <f t="shared" si="12"/>
        <v>170.69999999999996</v>
      </c>
      <c r="Q48" s="7">
        <f t="shared" si="12"/>
        <v>176.8</v>
      </c>
      <c r="R48" s="7">
        <f t="shared" si="12"/>
        <v>183.1</v>
      </c>
      <c r="S48" s="7">
        <f t="shared" si="12"/>
        <v>189.6</v>
      </c>
      <c r="T48" s="7">
        <f t="shared" si="12"/>
        <v>196.3</v>
      </c>
      <c r="U48" s="7">
        <f t="shared" si="12"/>
        <v>203.3</v>
      </c>
      <c r="V48" s="7">
        <f t="shared" si="12"/>
        <v>210.6</v>
      </c>
    </row>
    <row r="49" spans="2:22">
      <c r="D49" s="2">
        <f t="shared" ref="D49:V49" si="13">LN(D48/C48)</f>
        <v>2.5010434045888729E-3</v>
      </c>
      <c r="E49" s="2">
        <f t="shared" si="13"/>
        <v>8.4983411249925575E-3</v>
      </c>
      <c r="F49" s="2">
        <f t="shared" si="13"/>
        <v>1.454794636105884E-2</v>
      </c>
      <c r="G49" s="2">
        <f t="shared" si="13"/>
        <v>4.3779374683871629E-2</v>
      </c>
      <c r="H49" s="2">
        <f t="shared" si="13"/>
        <v>4.2875958457740629E-2</v>
      </c>
      <c r="I49" s="2">
        <f t="shared" si="13"/>
        <v>2.9589588662561953E-2</v>
      </c>
      <c r="J49" s="2">
        <f t="shared" si="13"/>
        <v>2.7330449859503659E-2</v>
      </c>
      <c r="K49" s="2">
        <f t="shared" si="13"/>
        <v>2.3165714155028563E-2</v>
      </c>
      <c r="L49" s="2">
        <f t="shared" si="13"/>
        <v>2.6337432618473853E-2</v>
      </c>
      <c r="M49" s="2">
        <f t="shared" si="13"/>
        <v>3.4773215938999028E-2</v>
      </c>
      <c r="N49" s="2">
        <f t="shared" si="13"/>
        <v>2.3055776299925796E-2</v>
      </c>
      <c r="O49" s="2">
        <f t="shared" si="13"/>
        <v>4.2605777751268913E-2</v>
      </c>
      <c r="P49" s="2">
        <f t="shared" si="13"/>
        <v>3.5023324801031368E-2</v>
      </c>
      <c r="Q49" s="2">
        <f t="shared" si="13"/>
        <v>3.5111520403148418E-2</v>
      </c>
      <c r="R49" s="2">
        <f t="shared" si="13"/>
        <v>3.5013301476921846E-2</v>
      </c>
      <c r="S49" s="2">
        <f t="shared" si="13"/>
        <v>3.4884138140456454E-2</v>
      </c>
      <c r="T49" s="2">
        <f t="shared" si="13"/>
        <v>3.4727511461493991E-2</v>
      </c>
      <c r="U49" s="2">
        <f t="shared" si="13"/>
        <v>3.5038619351885528E-2</v>
      </c>
      <c r="V49" s="2">
        <f t="shared" si="13"/>
        <v>3.5277879065574065E-2</v>
      </c>
    </row>
    <row r="50" spans="2:22">
      <c r="D50" s="2"/>
      <c r="E50" s="2"/>
      <c r="F50" s="2"/>
      <c r="G50" s="2"/>
      <c r="H50" s="2"/>
      <c r="I50" s="2"/>
      <c r="J50" s="2"/>
      <c r="K50" s="2"/>
      <c r="L50" s="2"/>
      <c r="M50" s="2"/>
      <c r="N50" s="2"/>
      <c r="O50" s="2"/>
      <c r="P50" s="2"/>
      <c r="Q50" s="2"/>
      <c r="R50" s="2"/>
      <c r="S50" s="2"/>
      <c r="T50" s="2"/>
      <c r="U50" s="2"/>
      <c r="V50" s="2"/>
    </row>
    <row r="51" spans="2:22">
      <c r="B51" t="s">
        <v>28</v>
      </c>
      <c r="C51" s="2">
        <v>0.1</v>
      </c>
      <c r="D51" s="2">
        <v>0.1</v>
      </c>
      <c r="E51" s="2">
        <v>0.1</v>
      </c>
      <c r="F51" s="2">
        <v>0.1</v>
      </c>
      <c r="G51" s="2">
        <v>0.1</v>
      </c>
      <c r="H51" s="2">
        <v>0.1</v>
      </c>
      <c r="I51" s="2">
        <v>0.1</v>
      </c>
      <c r="J51" s="2">
        <v>0.1</v>
      </c>
      <c r="K51" s="2">
        <v>0.1</v>
      </c>
      <c r="L51" s="2">
        <v>0.1</v>
      </c>
      <c r="M51" s="69">
        <v>0.1</v>
      </c>
      <c r="N51" s="69">
        <v>0.1</v>
      </c>
      <c r="O51" s="69">
        <v>0.1</v>
      </c>
      <c r="P51" s="69">
        <v>0.1</v>
      </c>
      <c r="Q51" s="69">
        <v>0.1</v>
      </c>
      <c r="R51" s="69">
        <v>0.1</v>
      </c>
      <c r="S51" s="69">
        <v>0.1</v>
      </c>
      <c r="T51" s="69">
        <v>0.1</v>
      </c>
      <c r="U51" s="69">
        <v>0.1</v>
      </c>
      <c r="V51" s="69">
        <v>0.1</v>
      </c>
    </row>
    <row r="54" spans="2:22">
      <c r="S54" s="38"/>
    </row>
    <row r="55" spans="2:22">
      <c r="S55" s="38"/>
    </row>
    <row r="56" spans="2:22">
      <c r="S56" s="38"/>
    </row>
    <row r="57" spans="2:22">
      <c r="S57" s="38"/>
    </row>
    <row r="58" spans="2:22">
      <c r="S58" s="38"/>
    </row>
    <row r="59" spans="2:22">
      <c r="S59" s="38"/>
    </row>
    <row r="60" spans="2:22">
      <c r="S60" s="38"/>
    </row>
    <row r="61" spans="2:22">
      <c r="S61" s="38"/>
    </row>
    <row r="62" spans="2:22">
      <c r="S62" s="38"/>
    </row>
    <row r="63" spans="2:22">
      <c r="S63" s="38"/>
    </row>
    <row r="64" spans="2:22">
      <c r="S64" s="38"/>
    </row>
    <row r="65" spans="19:19">
      <c r="S65" s="38"/>
    </row>
    <row r="66" spans="19:19">
      <c r="S66" s="38"/>
    </row>
    <row r="67" spans="19:19">
      <c r="S67" s="38"/>
    </row>
    <row r="68" spans="19:19">
      <c r="S68" s="38"/>
    </row>
    <row r="69" spans="19:19">
      <c r="S69" s="38"/>
    </row>
    <row r="70" spans="19:19">
      <c r="S70" s="38"/>
    </row>
    <row r="71" spans="19:19">
      <c r="S71" s="38"/>
    </row>
    <row r="72" spans="19:19">
      <c r="S72" s="38"/>
    </row>
    <row r="73" spans="19:19">
      <c r="S73" s="38"/>
    </row>
    <row r="74" spans="19:19">
      <c r="S74" s="38"/>
    </row>
    <row r="75" spans="19:19">
      <c r="S75" s="38"/>
    </row>
    <row r="76" spans="19:19">
      <c r="S76" s="38"/>
    </row>
    <row r="77" spans="19:19">
      <c r="S77" s="38"/>
    </row>
    <row r="78" spans="19:19">
      <c r="S78" s="38"/>
    </row>
    <row r="79" spans="19:19">
      <c r="S79" s="38"/>
    </row>
    <row r="80" spans="19:19">
      <c r="S80" s="38"/>
    </row>
    <row r="81" spans="19:19">
      <c r="S81" s="38"/>
    </row>
    <row r="82" spans="19:19">
      <c r="S82" s="38"/>
    </row>
    <row r="83" spans="19:19">
      <c r="S83" s="38"/>
    </row>
    <row r="84" spans="19:19">
      <c r="S84" s="38"/>
    </row>
    <row r="85" spans="19:19">
      <c r="S85" s="38"/>
    </row>
    <row r="86" spans="19:19">
      <c r="S86" s="38"/>
    </row>
    <row r="87" spans="19:19">
      <c r="S87" s="38"/>
    </row>
    <row r="88" spans="19:19">
      <c r="S88" s="38"/>
    </row>
    <row r="89" spans="19:19">
      <c r="S89" s="38"/>
    </row>
    <row r="90" spans="19:19">
      <c r="S90" s="38"/>
    </row>
    <row r="91" spans="19:19">
      <c r="S91" s="38"/>
    </row>
  </sheetData>
  <mergeCells count="4">
    <mergeCell ref="C5:L5"/>
    <mergeCell ref="C22:L22"/>
    <mergeCell ref="M5:V5"/>
    <mergeCell ref="M22:V22"/>
  </mergeCells>
  <phoneticPr fontId="0" type="noConversion"/>
  <pageMargins left="0.7" right="0.7" top="0.75" bottom="0.75" header="0.3" footer="0.3"/>
  <pageSetup scale="55"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B2:V37"/>
  <sheetViews>
    <sheetView zoomScale="80" zoomScaleNormal="80" workbookViewId="0">
      <selection activeCell="G31" sqref="G31"/>
    </sheetView>
  </sheetViews>
  <sheetFormatPr defaultRowHeight="15"/>
  <cols>
    <col min="1" max="1" width="4.85546875" style="32" customWidth="1"/>
    <col min="2" max="2" width="25.42578125" style="70" customWidth="1"/>
    <col min="3" max="16384" width="9.140625" style="32"/>
  </cols>
  <sheetData>
    <row r="2" spans="2:22" ht="23.25">
      <c r="B2" s="87" t="s">
        <v>45</v>
      </c>
      <c r="C2" s="88"/>
      <c r="D2" s="88"/>
      <c r="E2" s="88"/>
      <c r="F2" s="88"/>
      <c r="G2" s="88"/>
      <c r="H2" s="88"/>
      <c r="I2" s="88"/>
      <c r="J2" s="88"/>
      <c r="K2" s="88"/>
      <c r="L2" s="88"/>
      <c r="M2" s="88"/>
      <c r="N2" s="88"/>
      <c r="O2" s="88"/>
      <c r="P2" s="88"/>
      <c r="Q2" s="88"/>
      <c r="R2" s="88"/>
      <c r="S2" s="88"/>
      <c r="T2" s="88"/>
      <c r="U2" s="88"/>
      <c r="V2" s="88"/>
    </row>
    <row r="4" spans="2:22" ht="15.75">
      <c r="B4" s="89" t="s">
        <v>14</v>
      </c>
      <c r="C4" s="90">
        <f ca="1">'Data Entry'!C6</f>
        <v>1996</v>
      </c>
      <c r="D4" s="90">
        <f ca="1">'Data Entry'!D6</f>
        <v>1997</v>
      </c>
      <c r="E4" s="90">
        <f ca="1">'Data Entry'!E6</f>
        <v>1998</v>
      </c>
      <c r="F4" s="90">
        <f ca="1">'Data Entry'!F6</f>
        <v>1999</v>
      </c>
      <c r="G4" s="90">
        <f ca="1">'Data Entry'!G6</f>
        <v>2000</v>
      </c>
      <c r="H4" s="90">
        <f ca="1">'Data Entry'!H6</f>
        <v>2001</v>
      </c>
      <c r="I4" s="90">
        <f ca="1">'Data Entry'!I6</f>
        <v>2002</v>
      </c>
      <c r="J4" s="90">
        <f ca="1">'Data Entry'!J6</f>
        <v>2003</v>
      </c>
      <c r="K4" s="90">
        <f ca="1">'Data Entry'!K6</f>
        <v>2004</v>
      </c>
      <c r="L4" s="90">
        <f ca="1">'Data Entry'!L6</f>
        <v>2005</v>
      </c>
      <c r="M4" s="90">
        <f ca="1">'Data Entry'!M6</f>
        <v>2006</v>
      </c>
      <c r="N4" s="90">
        <f ca="1">'Data Entry'!N6</f>
        <v>2007</v>
      </c>
      <c r="O4" s="90">
        <f ca="1">'Data Entry'!O6</f>
        <v>2008</v>
      </c>
      <c r="P4" s="90">
        <f ca="1">'Data Entry'!P6</f>
        <v>2009</v>
      </c>
      <c r="Q4" s="90">
        <f ca="1">'Data Entry'!Q6</f>
        <v>2010</v>
      </c>
      <c r="R4" s="90">
        <f ca="1">'Data Entry'!R6</f>
        <v>2011</v>
      </c>
      <c r="S4" s="90">
        <f ca="1">'Data Entry'!S6</f>
        <v>2012</v>
      </c>
      <c r="T4" s="90">
        <f ca="1">'Data Entry'!T6</f>
        <v>2013</v>
      </c>
      <c r="U4" s="90">
        <f ca="1">'Data Entry'!U6</f>
        <v>2014</v>
      </c>
      <c r="V4" s="90">
        <f ca="1">'Data Entry'!V6</f>
        <v>2015</v>
      </c>
    </row>
    <row r="6" spans="2:22">
      <c r="B6" s="91" t="s">
        <v>4</v>
      </c>
      <c r="C6" s="92">
        <v>1</v>
      </c>
      <c r="D6" s="92">
        <f t="shared" ref="D6:V6" si="0">EXP(D7)*C6</f>
        <v>1.0230865357500729</v>
      </c>
      <c r="E6" s="92">
        <f t="shared" si="0"/>
        <v>1.0328379000407069</v>
      </c>
      <c r="F6" s="92">
        <f t="shared" si="0"/>
        <v>1.1427602743056879</v>
      </c>
      <c r="G6" s="92">
        <f t="shared" si="0"/>
        <v>1.1949432747670046</v>
      </c>
      <c r="H6" s="92">
        <f t="shared" si="0"/>
        <v>1.1914916013328427</v>
      </c>
      <c r="I6" s="92">
        <f t="shared" si="0"/>
        <v>1.2000839412555648</v>
      </c>
      <c r="J6" s="92">
        <f t="shared" si="0"/>
        <v>1.2137496288570855</v>
      </c>
      <c r="K6" s="92">
        <f t="shared" si="0"/>
        <v>1.268814200551059</v>
      </c>
      <c r="L6" s="92">
        <f t="shared" si="0"/>
        <v>1.3122405959643688</v>
      </c>
      <c r="M6" s="92">
        <f t="shared" si="0"/>
        <v>1.3989643601015218</v>
      </c>
      <c r="N6" s="92">
        <f t="shared" si="0"/>
        <v>1.4463289822202061</v>
      </c>
      <c r="O6" s="92">
        <f t="shared" si="0"/>
        <v>1.4832786056703304</v>
      </c>
      <c r="P6" s="92">
        <f t="shared" si="0"/>
        <v>1.5214751565265336</v>
      </c>
      <c r="Q6" s="92">
        <f t="shared" si="0"/>
        <v>1.5606391326617186</v>
      </c>
      <c r="R6" s="92">
        <f t="shared" si="0"/>
        <v>1.6007160287671884</v>
      </c>
      <c r="S6" s="92">
        <f t="shared" si="0"/>
        <v>1.6418928594977626</v>
      </c>
      <c r="T6" s="92">
        <f t="shared" si="0"/>
        <v>1.6841139130900866</v>
      </c>
      <c r="U6" s="92">
        <f t="shared" si="0"/>
        <v>1.7274061208610614</v>
      </c>
      <c r="V6" s="92">
        <f t="shared" si="0"/>
        <v>1.7718264241761357</v>
      </c>
    </row>
    <row r="7" spans="2:22">
      <c r="B7" s="91" t="s">
        <v>7</v>
      </c>
      <c r="C7" s="75"/>
      <c r="D7" s="93">
        <f ca="1">'TFP Detail Urban'!D16</f>
        <v>2.2824073567966528E-2</v>
      </c>
      <c r="E7" s="93">
        <f ca="1">'TFP Detail Urban'!E16</f>
        <v>9.4861827078581273E-3</v>
      </c>
      <c r="F7" s="93">
        <f ca="1">'TFP Detail Urban'!F16</f>
        <v>0.10113637277384466</v>
      </c>
      <c r="G7" s="93">
        <f ca="1">'TFP Detail Urban'!G16</f>
        <v>4.4652086392902843E-2</v>
      </c>
      <c r="H7" s="93">
        <f ca="1">'TFP Detail Urban'!H16</f>
        <v>-2.892746729183663E-3</v>
      </c>
      <c r="I7" s="93">
        <f ca="1">'TFP Detail Urban'!I16</f>
        <v>7.1855366804096845E-3</v>
      </c>
      <c r="J7" s="93">
        <f ca="1">'TFP Detail Urban'!J16</f>
        <v>1.1322929447542656E-2</v>
      </c>
      <c r="K7" s="93">
        <f ca="1">'TFP Detail Urban'!K16</f>
        <v>4.4368329105964575E-2</v>
      </c>
      <c r="L7" s="93">
        <f ca="1">'TFP Detail Urban'!L16</f>
        <v>3.3653290832741441E-2</v>
      </c>
      <c r="M7" s="93">
        <f ca="1">'TFP Detail Urban'!M16</f>
        <v>6.3996165311836051E-2</v>
      </c>
      <c r="N7" s="93">
        <f ca="1">'TFP Detail Urban'!N16</f>
        <v>3.3296389676636493E-2</v>
      </c>
      <c r="O7" s="93">
        <f ca="1">'TFP Detail Urban'!O16</f>
        <v>2.5226302007170458E-2</v>
      </c>
      <c r="P7" s="93">
        <f ca="1">'TFP Detail Urban'!P16</f>
        <v>2.5425450168883819E-2</v>
      </c>
      <c r="Q7" s="93">
        <f ca="1">'TFP Detail Urban'!Q16</f>
        <v>2.5415075836747944E-2</v>
      </c>
      <c r="R7" s="93">
        <f ca="1">'TFP Detail Urban'!R16</f>
        <v>2.535560933760074E-2</v>
      </c>
      <c r="S7" s="93">
        <f ca="1">'TFP Detail Urban'!S16</f>
        <v>2.5398711781077506E-2</v>
      </c>
      <c r="T7" s="93">
        <f ca="1">'TFP Detail Urban'!T16</f>
        <v>2.5389798985142049E-2</v>
      </c>
      <c r="U7" s="93">
        <f ca="1">'TFP Detail Urban'!U16</f>
        <v>2.5381373367940087E-2</v>
      </c>
      <c r="V7" s="93">
        <f ca="1">'TFP Detail Urban'!V16</f>
        <v>2.5389961378053209E-2</v>
      </c>
    </row>
    <row r="8" spans="2:22">
      <c r="C8" s="75"/>
    </row>
    <row r="9" spans="2:22">
      <c r="B9" s="91" t="s">
        <v>5</v>
      </c>
      <c r="C9" s="92">
        <v>1</v>
      </c>
      <c r="D9" s="92">
        <f t="shared" ref="D9:V9" si="1">EXP(D10)*C9</f>
        <v>0.95233284181012712</v>
      </c>
      <c r="E9" s="92">
        <f t="shared" si="1"/>
        <v>0.93845771294061164</v>
      </c>
      <c r="F9" s="92">
        <f t="shared" si="1"/>
        <v>1.0125284227723568</v>
      </c>
      <c r="G9" s="92">
        <f t="shared" si="1"/>
        <v>0.96651032561112071</v>
      </c>
      <c r="H9" s="92">
        <f t="shared" si="1"/>
        <v>0.94843161673321552</v>
      </c>
      <c r="I9" s="92">
        <f t="shared" si="1"/>
        <v>0.88449838557055727</v>
      </c>
      <c r="J9" s="92">
        <f t="shared" si="1"/>
        <v>0.92803403573126164</v>
      </c>
      <c r="K9" s="92">
        <f t="shared" si="1"/>
        <v>0.98820594394253702</v>
      </c>
      <c r="L9" s="92">
        <f t="shared" si="1"/>
        <v>0.9578971841528422</v>
      </c>
      <c r="M9" s="92">
        <f t="shared" si="1"/>
        <v>0.97770348855041878</v>
      </c>
      <c r="N9" s="92">
        <f t="shared" si="1"/>
        <v>1.0008037562135432</v>
      </c>
      <c r="O9" s="92">
        <f t="shared" si="1"/>
        <v>1.0194707685312427</v>
      </c>
      <c r="P9" s="92">
        <f t="shared" si="1"/>
        <v>1.0390007631306988</v>
      </c>
      <c r="Q9" s="92">
        <f t="shared" si="1"/>
        <v>1.0581717037213627</v>
      </c>
      <c r="R9" s="92">
        <f t="shared" si="1"/>
        <v>1.0770971578043427</v>
      </c>
      <c r="S9" s="92">
        <f t="shared" si="1"/>
        <v>1.095795854546707</v>
      </c>
      <c r="T9" s="92">
        <f t="shared" si="1"/>
        <v>1.1142763593914062</v>
      </c>
      <c r="U9" s="92">
        <f t="shared" si="1"/>
        <v>1.1324834520378988</v>
      </c>
      <c r="V9" s="92">
        <f t="shared" si="1"/>
        <v>1.1504333691127078</v>
      </c>
    </row>
    <row r="10" spans="2:22">
      <c r="B10" s="91" t="s">
        <v>7</v>
      </c>
      <c r="C10" s="75"/>
      <c r="D10" s="93">
        <f ca="1">'TFP Detail Urban'!D37</f>
        <v>-4.8840681544779635E-2</v>
      </c>
      <c r="E10" s="93">
        <f ca="1">'TFP Detail Urban'!E37</f>
        <v>-1.4676800560612697E-2</v>
      </c>
      <c r="F10" s="93">
        <f ca="1">'TFP Detail Urban'!F37</f>
        <v>7.5968073583874404E-2</v>
      </c>
      <c r="G10" s="93">
        <f ca="1">'TFP Detail Urban'!G37</f>
        <v>-4.6513888360641062E-2</v>
      </c>
      <c r="H10" s="93">
        <f ca="1">'TFP Detail Urban'!H37</f>
        <v>-1.8882291546196042E-2</v>
      </c>
      <c r="I10" s="93">
        <f ca="1">'TFP Detail Urban'!I37</f>
        <v>-6.9789002200879371E-2</v>
      </c>
      <c r="J10" s="93">
        <f ca="1">'TFP Detail Urban'!J37</f>
        <v>4.8047720195283222E-2</v>
      </c>
      <c r="K10" s="93">
        <f ca="1">'TFP Detail Urban'!K37</f>
        <v>6.2822712763950531E-2</v>
      </c>
      <c r="L10" s="93">
        <f ca="1">'TFP Detail Urban'!L37</f>
        <v>-3.1150672532118433E-2</v>
      </c>
      <c r="M10" s="93">
        <f ca="1">'TFP Detail Urban'!M37</f>
        <v>2.0465993844725184E-2</v>
      </c>
      <c r="N10" s="93">
        <f ca="1">'TFP Detail Urban'!N37</f>
        <v>2.3352269731889422E-2</v>
      </c>
      <c r="O10" s="93">
        <f ca="1">'TFP Detail Urban'!O37</f>
        <v>1.8480204889036917E-2</v>
      </c>
      <c r="P10" s="93">
        <f ca="1">'TFP Detail Urban'!P37</f>
        <v>1.8975808339042555E-2</v>
      </c>
      <c r="Q10" s="93">
        <f ca="1">'TFP Detail Urban'!Q37</f>
        <v>1.8283164517746774E-2</v>
      </c>
      <c r="R10" s="93">
        <f ca="1">'TFP Detail Urban'!R37</f>
        <v>1.772699450261115E-2</v>
      </c>
      <c r="S10" s="93">
        <f ca="1">'TFP Detail Urban'!S37</f>
        <v>1.7211301453859275E-2</v>
      </c>
      <c r="T10" s="93">
        <f ca="1">'TFP Detail Urban'!T37</f>
        <v>1.6724282110230221E-2</v>
      </c>
      <c r="U10" s="93">
        <f ca="1">'TFP Detail Urban'!U37</f>
        <v>1.6207777194210082E-2</v>
      </c>
      <c r="V10" s="93">
        <f ca="1">'TFP Detail Urban'!V37</f>
        <v>1.5725747713249558E-2</v>
      </c>
    </row>
    <row r="11" spans="2:22">
      <c r="C11" s="75"/>
    </row>
    <row r="12" spans="2:22">
      <c r="B12" s="91" t="s">
        <v>6</v>
      </c>
      <c r="C12" s="92">
        <f>C6/C9</f>
        <v>1</v>
      </c>
      <c r="D12" s="92">
        <f t="shared" ref="D12:V12" si="2">EXP(D13)*C12</f>
        <v>1.0742951317372003</v>
      </c>
      <c r="E12" s="92">
        <f t="shared" si="2"/>
        <v>1.1005694617867856</v>
      </c>
      <c r="F12" s="92">
        <f t="shared" si="2"/>
        <v>1.1286204402803326</v>
      </c>
      <c r="G12" s="92">
        <f t="shared" si="2"/>
        <v>1.2363481724951535</v>
      </c>
      <c r="H12" s="92">
        <f t="shared" si="2"/>
        <v>1.2562757085606497</v>
      </c>
      <c r="I12" s="92">
        <f t="shared" si="2"/>
        <v>1.3567960788096125</v>
      </c>
      <c r="J12" s="92">
        <f t="shared" si="2"/>
        <v>1.3078718906044098</v>
      </c>
      <c r="K12" s="92">
        <f t="shared" si="2"/>
        <v>1.2839572645040058</v>
      </c>
      <c r="L12" s="92">
        <f t="shared" si="2"/>
        <v>1.3699180012987564</v>
      </c>
      <c r="M12" s="92">
        <f t="shared" si="2"/>
        <v>1.4308677185714869</v>
      </c>
      <c r="N12" s="92">
        <f t="shared" si="2"/>
        <v>1.4451674199268294</v>
      </c>
      <c r="O12" s="92">
        <f t="shared" si="2"/>
        <v>1.4549496184253503</v>
      </c>
      <c r="P12" s="92">
        <f t="shared" si="2"/>
        <v>1.4643638489177346</v>
      </c>
      <c r="Q12" s="92">
        <f t="shared" si="2"/>
        <v>1.4748448925380309</v>
      </c>
      <c r="R12" s="92">
        <f t="shared" si="2"/>
        <v>1.4861389403628547</v>
      </c>
      <c r="S12" s="92">
        <f t="shared" si="2"/>
        <v>1.4983565165766728</v>
      </c>
      <c r="T12" s="92">
        <f t="shared" si="2"/>
        <v>1.5113969697875607</v>
      </c>
      <c r="U12" s="92">
        <f t="shared" si="2"/>
        <v>1.5253257058658134</v>
      </c>
      <c r="V12" s="92">
        <f t="shared" si="2"/>
        <v>1.5401382398553756</v>
      </c>
    </row>
    <row r="13" spans="2:22">
      <c r="B13" s="91" t="s">
        <v>7</v>
      </c>
      <c r="D13" s="94">
        <f t="shared" ref="D13:V13" si="3">D7-D10</f>
        <v>7.166475511274617E-2</v>
      </c>
      <c r="E13" s="94">
        <f t="shared" si="3"/>
        <v>2.4162983268470824E-2</v>
      </c>
      <c r="F13" s="94">
        <f t="shared" si="3"/>
        <v>2.5168299189970253E-2</v>
      </c>
      <c r="G13" s="94">
        <f t="shared" si="3"/>
        <v>9.1165974753543905E-2</v>
      </c>
      <c r="H13" s="94">
        <f t="shared" si="3"/>
        <v>1.5989544817012379E-2</v>
      </c>
      <c r="I13" s="94">
        <f t="shared" si="3"/>
        <v>7.6974538881289051E-2</v>
      </c>
      <c r="J13" s="94">
        <f t="shared" si="3"/>
        <v>-3.6724790747740564E-2</v>
      </c>
      <c r="K13" s="94">
        <f t="shared" si="3"/>
        <v>-1.8454383657985955E-2</v>
      </c>
      <c r="L13" s="94">
        <f t="shared" si="3"/>
        <v>6.4803963364859871E-2</v>
      </c>
      <c r="M13" s="94">
        <f t="shared" si="3"/>
        <v>4.353017146711087E-2</v>
      </c>
      <c r="N13" s="94">
        <f t="shared" si="3"/>
        <v>9.94411994474707E-3</v>
      </c>
      <c r="O13" s="94">
        <f t="shared" si="3"/>
        <v>6.7460971181335407E-3</v>
      </c>
      <c r="P13" s="94">
        <f t="shared" si="3"/>
        <v>6.4496418298412642E-3</v>
      </c>
      <c r="Q13" s="94">
        <f t="shared" si="3"/>
        <v>7.1319113190011704E-3</v>
      </c>
      <c r="R13" s="94">
        <f t="shared" si="3"/>
        <v>7.6286148349895902E-3</v>
      </c>
      <c r="S13" s="94">
        <f t="shared" si="3"/>
        <v>8.1874103272182308E-3</v>
      </c>
      <c r="T13" s="94">
        <f t="shared" si="3"/>
        <v>8.6655168749118286E-3</v>
      </c>
      <c r="U13" s="94">
        <f t="shared" si="3"/>
        <v>9.1735961737300052E-3</v>
      </c>
      <c r="V13" s="94">
        <f t="shared" si="3"/>
        <v>9.664213664803651E-3</v>
      </c>
    </row>
    <row r="15" spans="2:22" ht="15.75">
      <c r="B15" s="89" t="s">
        <v>46</v>
      </c>
    </row>
    <row r="17" spans="2:22">
      <c r="B17" s="91" t="s">
        <v>4</v>
      </c>
      <c r="C17" s="92">
        <v>1</v>
      </c>
      <c r="D17" s="92">
        <f t="shared" ref="D17:V17" si="4">EXP(D18)*C17</f>
        <v>1.0479675745826735</v>
      </c>
      <c r="E17" s="92">
        <f t="shared" si="4"/>
        <v>1.0744716398636536</v>
      </c>
      <c r="F17" s="92">
        <f t="shared" si="4"/>
        <v>1.1050888937562016</v>
      </c>
      <c r="G17" s="92">
        <f t="shared" si="4"/>
        <v>1.1305638046588602</v>
      </c>
      <c r="H17" s="92">
        <f t="shared" si="4"/>
        <v>1.1697266998808904</v>
      </c>
      <c r="I17" s="92">
        <f t="shared" si="4"/>
        <v>1.1978894726923579</v>
      </c>
      <c r="J17" s="92">
        <f t="shared" si="4"/>
        <v>1.260709824020847</v>
      </c>
      <c r="K17" s="92">
        <f t="shared" si="4"/>
        <v>1.2758470157058397</v>
      </c>
      <c r="L17" s="92">
        <f t="shared" si="4"/>
        <v>1.30882632401107</v>
      </c>
      <c r="M17" s="92">
        <f t="shared" si="4"/>
        <v>1.3638109555277762</v>
      </c>
      <c r="N17" s="92">
        <f t="shared" si="4"/>
        <v>1.4079549069176822</v>
      </c>
      <c r="O17" s="92">
        <f t="shared" si="4"/>
        <v>1.4524458448927806</v>
      </c>
      <c r="P17" s="92">
        <f t="shared" si="4"/>
        <v>1.4983426826961892</v>
      </c>
      <c r="Q17" s="92">
        <f t="shared" si="4"/>
        <v>1.5456898463260371</v>
      </c>
      <c r="R17" s="92">
        <f t="shared" si="4"/>
        <v>1.5945331656282027</v>
      </c>
      <c r="S17" s="92">
        <f t="shared" si="4"/>
        <v>1.6449199186574668</v>
      </c>
      <c r="T17" s="92">
        <f t="shared" si="4"/>
        <v>1.6968988774404643</v>
      </c>
      <c r="U17" s="92">
        <f t="shared" si="4"/>
        <v>1.7505203551847313</v>
      </c>
      <c r="V17" s="92">
        <f t="shared" si="4"/>
        <v>1.8058362549795424</v>
      </c>
    </row>
    <row r="18" spans="2:22">
      <c r="B18" s="91" t="s">
        <v>7</v>
      </c>
      <c r="C18" s="75"/>
      <c r="D18" s="93">
        <f ca="1">'TFP Detail Rural'!D16</f>
        <v>4.6852645136481602E-2</v>
      </c>
      <c r="E18" s="93">
        <f ca="1">'TFP Detail Rural'!E16</f>
        <v>2.4976397817256333E-2</v>
      </c>
      <c r="F18" s="93">
        <f ca="1">'TFP Detail Rural'!F16</f>
        <v>2.8096735618496568E-2</v>
      </c>
      <c r="G18" s="93">
        <f ca="1">'TFP Detail Rural'!G16</f>
        <v>2.2790671897737331E-2</v>
      </c>
      <c r="H18" s="93">
        <f ca="1">'TFP Detail Rural'!H16</f>
        <v>3.4053681207943165E-2</v>
      </c>
      <c r="I18" s="93">
        <f ca="1">'TFP Detail Rural'!I16</f>
        <v>2.3791103903011951E-2</v>
      </c>
      <c r="J18" s="93">
        <f ca="1">'TFP Detail Rural'!J16</f>
        <v>5.1113679156566762E-2</v>
      </c>
      <c r="K18" s="93">
        <f ca="1">'TFP Detail Rural'!K16</f>
        <v>1.1935369349825753E-2</v>
      </c>
      <c r="L18" s="93">
        <f ca="1">'TFP Detail Rural'!L16</f>
        <v>2.5520515665903652E-2</v>
      </c>
      <c r="M18" s="93">
        <f ca="1">'TFP Detail Rural'!M16</f>
        <v>4.1152154408659283E-2</v>
      </c>
      <c r="N18" s="93">
        <f ca="1">'TFP Detail Rural'!N16</f>
        <v>3.1855276724240905E-2</v>
      </c>
      <c r="O18" s="93">
        <f ca="1">'TFP Detail Rural'!O16</f>
        <v>3.1110694095805698E-2</v>
      </c>
      <c r="P18" s="93">
        <f ca="1">'TFP Detail Rural'!P16</f>
        <v>3.1110694095805698E-2</v>
      </c>
      <c r="Q18" s="93">
        <f ca="1">'TFP Detail Rural'!Q16</f>
        <v>3.1110694095805698E-2</v>
      </c>
      <c r="R18" s="93">
        <f ca="1">'TFP Detail Rural'!R16</f>
        <v>3.1110694095805698E-2</v>
      </c>
      <c r="S18" s="93">
        <f ca="1">'TFP Detail Rural'!S16</f>
        <v>3.1110694095805698E-2</v>
      </c>
      <c r="T18" s="93">
        <f ca="1">'TFP Detail Rural'!T16</f>
        <v>3.1110694095805698E-2</v>
      </c>
      <c r="U18" s="93">
        <f ca="1">'TFP Detail Rural'!U16</f>
        <v>3.1110694095805698E-2</v>
      </c>
      <c r="V18" s="93">
        <f ca="1">'TFP Detail Rural'!V16</f>
        <v>3.1110694095805698E-2</v>
      </c>
    </row>
    <row r="19" spans="2:22">
      <c r="C19" s="75"/>
    </row>
    <row r="20" spans="2:22">
      <c r="B20" s="91" t="s">
        <v>5</v>
      </c>
      <c r="C20" s="92">
        <v>1</v>
      </c>
      <c r="D20" s="92">
        <f t="shared" ref="D20:V20" si="5">EXP(D21)*C20</f>
        <v>1.0117795725013914</v>
      </c>
      <c r="E20" s="92">
        <f t="shared" si="5"/>
        <v>1.0260902160468663</v>
      </c>
      <c r="F20" s="92">
        <f t="shared" si="5"/>
        <v>1.0696251123330294</v>
      </c>
      <c r="G20" s="92">
        <f t="shared" si="5"/>
        <v>1.088362341978812</v>
      </c>
      <c r="H20" s="92">
        <f t="shared" si="5"/>
        <v>1.1455902656336665</v>
      </c>
      <c r="I20" s="92">
        <f t="shared" si="5"/>
        <v>1.1220824031799099</v>
      </c>
      <c r="J20" s="92">
        <f t="shared" si="5"/>
        <v>1.136783520412123</v>
      </c>
      <c r="K20" s="92">
        <f t="shared" si="5"/>
        <v>1.1675711985510862</v>
      </c>
      <c r="L20" s="92">
        <f t="shared" si="5"/>
        <v>1.1633449070395496</v>
      </c>
      <c r="M20" s="92">
        <f t="shared" si="5"/>
        <v>1.1900295776803529</v>
      </c>
      <c r="N20" s="92">
        <f t="shared" si="5"/>
        <v>1.2123087909549266</v>
      </c>
      <c r="O20" s="92">
        <f t="shared" si="5"/>
        <v>1.2346008249909799</v>
      </c>
      <c r="P20" s="92">
        <f t="shared" si="5"/>
        <v>1.2590769830236606</v>
      </c>
      <c r="Q20" s="92">
        <f t="shared" si="5"/>
        <v>1.2838589554291127</v>
      </c>
      <c r="R20" s="92">
        <f t="shared" si="5"/>
        <v>1.3089505620895996</v>
      </c>
      <c r="S20" s="92">
        <f t="shared" si="5"/>
        <v>1.3344090724640945</v>
      </c>
      <c r="T20" s="92">
        <f t="shared" si="5"/>
        <v>1.3602596812657841</v>
      </c>
      <c r="U20" s="92">
        <f t="shared" si="5"/>
        <v>1.386388767776205</v>
      </c>
      <c r="V20" s="92">
        <f t="shared" si="5"/>
        <v>1.4128114025813205</v>
      </c>
    </row>
    <row r="21" spans="2:22">
      <c r="B21" s="91" t="s">
        <v>7</v>
      </c>
      <c r="C21" s="75"/>
      <c r="D21" s="69">
        <f ca="1">'TFP Detail Rural'!D37</f>
        <v>1.1710733406614325E-2</v>
      </c>
      <c r="E21" s="69">
        <f ca="1">'TFP Detail Rural'!E37</f>
        <v>1.4044939346599174E-2</v>
      </c>
      <c r="F21" s="69">
        <f ca="1">'TFP Detail Rural'!F37</f>
        <v>4.1552552023808774E-2</v>
      </c>
      <c r="G21" s="69">
        <f ca="1">'TFP Detail Rural'!G37</f>
        <v>1.7365903119909688E-2</v>
      </c>
      <c r="H21" s="69">
        <f ca="1">'TFP Detail Rural'!H37</f>
        <v>5.1245892113894513E-2</v>
      </c>
      <c r="I21" s="69">
        <f ca="1">'TFP Detail Rural'!I37</f>
        <v>-2.0733772487786704E-2</v>
      </c>
      <c r="J21" s="69">
        <f ca="1">'TFP Detail Rural'!J37</f>
        <v>1.3016553701951861E-2</v>
      </c>
      <c r="K21" s="69">
        <f ca="1">'TFP Detail Rural'!K37</f>
        <v>2.6722891246155893E-2</v>
      </c>
      <c r="L21" s="69">
        <f ca="1">'TFP Detail Rural'!L37</f>
        <v>-3.6262962298115875E-3</v>
      </c>
      <c r="M21" s="69">
        <f ca="1">'TFP Detail Rural'!M37</f>
        <v>2.2678765766790499E-2</v>
      </c>
      <c r="N21" s="69">
        <f ca="1">'TFP Detail Rural'!N37</f>
        <v>1.854847120420508E-2</v>
      </c>
      <c r="O21" s="69">
        <f ca="1">'TFP Detail Rural'!O37</f>
        <v>1.8221065990423328E-2</v>
      </c>
      <c r="P21" s="69">
        <f ca="1">'TFP Detail Rural'!P37</f>
        <v>1.9631200156633798E-2</v>
      </c>
      <c r="Q21" s="69">
        <f ca="1">'TFP Detail Rural'!Q37</f>
        <v>1.9491452078028187E-2</v>
      </c>
      <c r="R21" s="69">
        <f ca="1">'TFP Detail Rural'!R37</f>
        <v>1.9355367083927131E-2</v>
      </c>
      <c r="S21" s="69">
        <f ca="1">'TFP Detail Rural'!S37</f>
        <v>1.9262832986832141E-2</v>
      </c>
      <c r="T21" s="69">
        <f ca="1">'TFP Detail Rural'!T37</f>
        <v>1.9187072119854431E-2</v>
      </c>
      <c r="U21" s="69">
        <f ca="1">'TFP Detail Rural'!U37</f>
        <v>1.9026734038995682E-2</v>
      </c>
      <c r="V21" s="69">
        <f ca="1">'TFP Detail Rural'!V37</f>
        <v>1.8879264077730499E-2</v>
      </c>
    </row>
    <row r="22" spans="2:22">
      <c r="C22" s="75"/>
    </row>
    <row r="23" spans="2:22">
      <c r="B23" s="91" t="s">
        <v>6</v>
      </c>
      <c r="C23" s="92">
        <f>C17/C20</f>
        <v>1</v>
      </c>
      <c r="D23" s="92">
        <f t="shared" ref="D23:V23" si="6">EXP(D24)*C23</f>
        <v>1.035766685812618</v>
      </c>
      <c r="E23" s="92">
        <f t="shared" si="6"/>
        <v>1.0471512378348002</v>
      </c>
      <c r="F23" s="92">
        <f t="shared" si="6"/>
        <v>1.0331553373366675</v>
      </c>
      <c r="G23" s="92">
        <f t="shared" si="6"/>
        <v>1.0387751955872708</v>
      </c>
      <c r="H23" s="92">
        <f t="shared" si="6"/>
        <v>1.021068993837752</v>
      </c>
      <c r="I23" s="92">
        <f t="shared" si="6"/>
        <v>1.0675592713134223</v>
      </c>
      <c r="J23" s="92">
        <f t="shared" si="6"/>
        <v>1.1090148664046404</v>
      </c>
      <c r="K23" s="92">
        <f t="shared" si="6"/>
        <v>1.0927359438885784</v>
      </c>
      <c r="L23" s="92">
        <f t="shared" si="6"/>
        <v>1.1250544151534028</v>
      </c>
      <c r="M23" s="92">
        <f t="shared" si="6"/>
        <v>1.146031141668062</v>
      </c>
      <c r="N23" s="92">
        <f t="shared" si="6"/>
        <v>1.1613830712294406</v>
      </c>
      <c r="O23" s="92">
        <f t="shared" si="6"/>
        <v>1.1764497605154223</v>
      </c>
      <c r="P23" s="92">
        <f t="shared" si="6"/>
        <v>1.1900326214350574</v>
      </c>
      <c r="Q23" s="92">
        <f t="shared" si="6"/>
        <v>1.2039405417469804</v>
      </c>
      <c r="R23" s="92">
        <f t="shared" si="6"/>
        <v>1.2181767683285933</v>
      </c>
      <c r="S23" s="92">
        <f t="shared" si="6"/>
        <v>1.2326953949885777</v>
      </c>
      <c r="T23" s="92">
        <f t="shared" si="6"/>
        <v>1.2474815660649619</v>
      </c>
      <c r="U23" s="92">
        <f t="shared" si="6"/>
        <v>1.2626475313938115</v>
      </c>
      <c r="V23" s="92">
        <f t="shared" si="6"/>
        <v>1.2781863535926565</v>
      </c>
    </row>
    <row r="24" spans="2:22">
      <c r="B24" s="91" t="s">
        <v>7</v>
      </c>
      <c r="D24" s="94">
        <f>D18-D21</f>
        <v>3.5141911729867276E-2</v>
      </c>
      <c r="E24" s="94">
        <f t="shared" ref="E24:V24" si="7">E18-E21</f>
        <v>1.0931458470657159E-2</v>
      </c>
      <c r="F24" s="94">
        <f t="shared" si="7"/>
        <v>-1.3455816405312206E-2</v>
      </c>
      <c r="G24" s="94">
        <f t="shared" si="7"/>
        <v>5.4247687778276425E-3</v>
      </c>
      <c r="H24" s="94">
        <f t="shared" si="7"/>
        <v>-1.7192210905951348E-2</v>
      </c>
      <c r="I24" s="94">
        <f t="shared" si="7"/>
        <v>4.4524876390798655E-2</v>
      </c>
      <c r="J24" s="94">
        <f t="shared" si="7"/>
        <v>3.8097125454614897E-2</v>
      </c>
      <c r="K24" s="94">
        <f t="shared" si="7"/>
        <v>-1.478752189633014E-2</v>
      </c>
      <c r="L24" s="94">
        <f t="shared" si="7"/>
        <v>2.914681189571524E-2</v>
      </c>
      <c r="M24" s="94">
        <f t="shared" si="7"/>
        <v>1.8473388641868784E-2</v>
      </c>
      <c r="N24" s="94">
        <f t="shared" si="7"/>
        <v>1.3306805520035825E-2</v>
      </c>
      <c r="O24" s="94">
        <f t="shared" si="7"/>
        <v>1.288962810538237E-2</v>
      </c>
      <c r="P24" s="94">
        <f>P18-P21</f>
        <v>1.14794939391719E-2</v>
      </c>
      <c r="Q24" s="94">
        <f t="shared" si="7"/>
        <v>1.161924201777751E-2</v>
      </c>
      <c r="R24" s="94">
        <f t="shared" si="7"/>
        <v>1.1755327011878567E-2</v>
      </c>
      <c r="S24" s="94">
        <f t="shared" si="7"/>
        <v>1.1847861108973557E-2</v>
      </c>
      <c r="T24" s="94">
        <f t="shared" si="7"/>
        <v>1.1923621975951267E-2</v>
      </c>
      <c r="U24" s="94">
        <f t="shared" si="7"/>
        <v>1.2083960056810016E-2</v>
      </c>
      <c r="V24" s="94">
        <f t="shared" si="7"/>
        <v>1.2231430018075199E-2</v>
      </c>
    </row>
    <row r="26" spans="2:22" ht="15.75">
      <c r="B26" s="89" t="s">
        <v>52</v>
      </c>
    </row>
    <row r="28" spans="2:22">
      <c r="B28" s="91" t="s">
        <v>4</v>
      </c>
      <c r="C28" s="92">
        <v>1</v>
      </c>
      <c r="D28" s="92">
        <f t="shared" ref="D28:V28" si="8">EXP(D29)*C28</f>
        <v>1.037194699147536</v>
      </c>
      <c r="E28" s="92">
        <f t="shared" si="8"/>
        <v>1.056442767457461</v>
      </c>
      <c r="F28" s="92">
        <f t="shared" si="8"/>
        <v>1.1213607740516713</v>
      </c>
      <c r="G28" s="92">
        <f t="shared" si="8"/>
        <v>1.158365220642567</v>
      </c>
      <c r="H28" s="92">
        <f t="shared" si="8"/>
        <v>1.1802558481764498</v>
      </c>
      <c r="I28" s="92">
        <f t="shared" si="8"/>
        <v>1.2010099377055872</v>
      </c>
      <c r="J28" s="92">
        <f t="shared" si="8"/>
        <v>1.2451897579595599</v>
      </c>
      <c r="K28" s="92">
        <f t="shared" si="8"/>
        <v>1.2755972920850425</v>
      </c>
      <c r="L28" s="92">
        <f t="shared" si="8"/>
        <v>1.3126249252775197</v>
      </c>
      <c r="M28" s="92">
        <f t="shared" si="8"/>
        <v>1.3798155347899732</v>
      </c>
      <c r="N28" s="92">
        <f t="shared" si="8"/>
        <v>1.4252712661782507</v>
      </c>
      <c r="O28" s="92">
        <f t="shared" si="8"/>
        <v>1.4669731089161819</v>
      </c>
      <c r="P28" s="92">
        <f t="shared" si="8"/>
        <v>1.5100223867846383</v>
      </c>
      <c r="Q28" s="92">
        <f t="shared" si="8"/>
        <v>1.5543401656988016</v>
      </c>
      <c r="R28" s="92">
        <f t="shared" si="8"/>
        <v>1.5999340532748043</v>
      </c>
      <c r="S28" s="92">
        <f t="shared" si="8"/>
        <v>1.6469046400139624</v>
      </c>
      <c r="T28" s="92">
        <f t="shared" si="8"/>
        <v>1.695260887297088</v>
      </c>
      <c r="U28" s="92">
        <f t="shared" si="8"/>
        <v>1.7450442081104685</v>
      </c>
      <c r="V28" s="92">
        <f t="shared" si="8"/>
        <v>1.7963084920904051</v>
      </c>
    </row>
    <row r="29" spans="2:22">
      <c r="B29" s="91" t="s">
        <v>7</v>
      </c>
      <c r="C29" s="75"/>
      <c r="D29" s="93">
        <f ca="1">AVERAGE('TFP Detail Industry'!C$10:D$10)*D7+AVERAGE('TFP Detail Industry'!C$11:D$11)*D18</f>
        <v>3.6519663936123166E-2</v>
      </c>
      <c r="E29" s="93">
        <f ca="1">AVERAGE('TFP Detail Industry'!D$10:E$10)*E7+AVERAGE('TFP Detail Industry'!D$11:E$11)*E18</f>
        <v>1.8387720836582067E-2</v>
      </c>
      <c r="F29" s="93">
        <f ca="1">AVERAGE('TFP Detail Industry'!E$10:F$10)*F7+AVERAGE('TFP Detail Industry'!E$11:F$11)*F18</f>
        <v>5.9635539879089108E-2</v>
      </c>
      <c r="G29" s="93">
        <f ca="1">AVERAGE('TFP Detail Industry'!F$10:G$10)*G7+AVERAGE('TFP Detail Industry'!F$11:G$11)*G18</f>
        <v>3.2466793930234203E-2</v>
      </c>
      <c r="H29" s="93">
        <f ca="1">AVERAGE('TFP Detail Industry'!G$10:H$10)*H7+AVERAGE('TFP Detail Industry'!G$11:H$11)*H18</f>
        <v>1.8721516881896622E-2</v>
      </c>
      <c r="I29" s="93">
        <f ca="1">AVERAGE('TFP Detail Industry'!H$10:I$10)*I7+AVERAGE('TFP Detail Industry'!H$11:I$11)*I18</f>
        <v>1.7431582125571974E-2</v>
      </c>
      <c r="J29" s="93">
        <f ca="1">AVERAGE('TFP Detail Industry'!I$10:J$10)*J7+AVERAGE('TFP Detail Industry'!I$11:J$11)*J18</f>
        <v>3.6125116744805563E-2</v>
      </c>
      <c r="K29" s="93">
        <f ca="1">AVERAGE('TFP Detail Industry'!J$10:K$10)*K7+AVERAGE('TFP Detail Industry'!J$11:K$11)*K18</f>
        <v>2.4126598961331826E-2</v>
      </c>
      <c r="L29" s="93">
        <f ca="1">AVERAGE('TFP Detail Industry'!K$10:L$10)*L7+AVERAGE('TFP Detail Industry'!K$11:L$11)*L18</f>
        <v>2.8614358822392119E-2</v>
      </c>
      <c r="M29" s="93">
        <f ca="1">AVERAGE('TFP Detail Industry'!L$10:M$10)*M7+AVERAGE('TFP Detail Industry'!L$11:M$11)*M18</f>
        <v>4.9920927674348491E-2</v>
      </c>
      <c r="N29" s="93">
        <f ca="1">AVERAGE('TFP Detail Industry'!M$10:N$10)*N7+AVERAGE('TFP Detail Industry'!M$11:N$11)*N18</f>
        <v>3.2412338041999875E-2</v>
      </c>
      <c r="O29" s="93">
        <f ca="1">AVERAGE('TFP Detail Industry'!N$10:O$10)*O7+AVERAGE('TFP Detail Industry'!N$11:O$11)*O18</f>
        <v>2.8839010494645052E-2</v>
      </c>
      <c r="P29" s="93">
        <f ca="1">AVERAGE('TFP Detail Industry'!O$10:P$10)*P7+AVERAGE('TFP Detail Industry'!O$11:P$11)*P18</f>
        <v>2.8923308073104503E-2</v>
      </c>
      <c r="Q29" s="93">
        <f ca="1">AVERAGE('TFP Detail Industry'!P$10:Q$10)*Q7+AVERAGE('TFP Detail Industry'!P$11:Q$11)*Q18</f>
        <v>2.8926648434987899E-2</v>
      </c>
      <c r="R29" s="93">
        <f ca="1">AVERAGE('TFP Detail Industry'!Q$10:R$10)*R7+AVERAGE('TFP Detail Industry'!Q$11:R$11)*R18</f>
        <v>2.8911286855944199E-2</v>
      </c>
      <c r="S29" s="93">
        <f ca="1">AVERAGE('TFP Detail Industry'!R$10:S$10)*S7+AVERAGE('TFP Detail Industry'!R$11:S$11)*S18</f>
        <v>2.8935138624014575E-2</v>
      </c>
      <c r="T29" s="93">
        <f ca="1">AVERAGE('TFP Detail Industry'!S$10:T$10)*T7+AVERAGE('TFP Detail Industry'!S$11:T$11)*T18</f>
        <v>2.8939094481010855E-2</v>
      </c>
      <c r="U29" s="93">
        <f ca="1">AVERAGE('TFP Detail Industry'!T$10:U$10)*U7+AVERAGE('TFP Detail Industry'!T$11:U$11)*U18</f>
        <v>2.8943244696130806E-2</v>
      </c>
      <c r="V29" s="93">
        <f ca="1">AVERAGE('TFP Detail Industry'!U$10:V$10)*V7+AVERAGE('TFP Detail Industry'!U$11:V$11)*V18</f>
        <v>2.8953831833000841E-2</v>
      </c>
    </row>
    <row r="30" spans="2:22">
      <c r="C30" s="75"/>
    </row>
    <row r="31" spans="2:22">
      <c r="B31" s="91" t="s">
        <v>5</v>
      </c>
      <c r="C31" s="92">
        <v>1</v>
      </c>
      <c r="D31" s="92">
        <f t="shared" ref="D31:V31" si="9">EXP(D32)*C31</f>
        <v>0.9857740316414022</v>
      </c>
      <c r="E31" s="92">
        <f t="shared" si="9"/>
        <v>0.98757797755487142</v>
      </c>
      <c r="F31" s="92">
        <f t="shared" si="9"/>
        <v>1.0448919570257711</v>
      </c>
      <c r="G31" s="92">
        <f t="shared" si="9"/>
        <v>1.0335561590996718</v>
      </c>
      <c r="H31" s="92">
        <f t="shared" si="9"/>
        <v>1.0566983451144982</v>
      </c>
      <c r="I31" s="92">
        <f t="shared" si="9"/>
        <v>1.0157513302327017</v>
      </c>
      <c r="J31" s="92">
        <f t="shared" si="9"/>
        <v>1.0427284839488395</v>
      </c>
      <c r="K31" s="92">
        <f t="shared" si="9"/>
        <v>1.0856004867971414</v>
      </c>
      <c r="L31" s="92">
        <f t="shared" si="9"/>
        <v>1.0704041104067912</v>
      </c>
      <c r="M31" s="92">
        <f t="shared" si="9"/>
        <v>1.0940272738254009</v>
      </c>
      <c r="N31" s="92">
        <f t="shared" si="9"/>
        <v>1.1165806346509175</v>
      </c>
      <c r="O31" s="92">
        <f t="shared" si="9"/>
        <v>1.1372261752225834</v>
      </c>
      <c r="P31" s="92">
        <f t="shared" si="9"/>
        <v>1.1594794533331221</v>
      </c>
      <c r="Q31" s="92">
        <f t="shared" si="9"/>
        <v>1.1817534127685683</v>
      </c>
      <c r="R31" s="92">
        <f t="shared" si="9"/>
        <v>1.2040999210348386</v>
      </c>
      <c r="S31" s="92">
        <f t="shared" si="9"/>
        <v>1.226560350218155</v>
      </c>
      <c r="T31" s="92">
        <f t="shared" si="9"/>
        <v>1.2491533579944876</v>
      </c>
      <c r="U31" s="92">
        <f t="shared" si="9"/>
        <v>1.2717912090136112</v>
      </c>
      <c r="V31" s="92">
        <f t="shared" si="9"/>
        <v>1.2944897673925733</v>
      </c>
    </row>
    <row r="32" spans="2:22">
      <c r="B32" s="91" t="s">
        <v>7</v>
      </c>
      <c r="C32" s="75"/>
      <c r="D32" s="93">
        <f ca="1">AVERAGE('TFP Detail Industry'!C$10:D$10)*D10+AVERAGE('TFP Detail Industry'!C$11:D$11)*D21</f>
        <v>-1.4328127478802938E-2</v>
      </c>
      <c r="E32" s="93">
        <f ca="1">AVERAGE('TFP Detail Industry'!D$10:E$10)*E10+AVERAGE('TFP Detail Industry'!D$11:E$11)*E21</f>
        <v>1.8283067669298426E-3</v>
      </c>
      <c r="F32" s="93">
        <f ca="1">AVERAGE('TFP Detail Industry'!E$10:F$10)*F10+AVERAGE('TFP Detail Industry'!E$11:F$11)*F21</f>
        <v>5.6413310377530085E-2</v>
      </c>
      <c r="G32" s="93">
        <f ca="1">AVERAGE('TFP Detail Industry'!F$10:G$10)*G10+AVERAGE('TFP Detail Industry'!F$11:G$11)*G21</f>
        <v>-1.0908052250771075E-2</v>
      </c>
      <c r="H32" s="93">
        <f ca="1">AVERAGE('TFP Detail Industry'!G$10:H$10)*H10+AVERAGE('TFP Detail Industry'!G$11:H$11)*H21</f>
        <v>2.2143840960440146E-2</v>
      </c>
      <c r="I32" s="93">
        <f ca="1">AVERAGE('TFP Detail Industry'!H$10:I$10)*I10+AVERAGE('TFP Detail Industry'!H$11:I$11)*I21</f>
        <v>-3.9520712884083806E-2</v>
      </c>
      <c r="J32" s="93">
        <f ca="1">AVERAGE('TFP Detail Industry'!I$10:J$10)*J10+AVERAGE('TFP Detail Industry'!I$11:J$11)*J21</f>
        <v>2.6212254440986075E-2</v>
      </c>
      <c r="K32" s="93">
        <f ca="1">AVERAGE('TFP Detail Industry'!J$10:K$10)*K10+AVERAGE('TFP Detail Industry'!J$11:K$11)*K21</f>
        <v>4.029245801918286E-2</v>
      </c>
      <c r="L32" s="93">
        <f ca="1">AVERAGE('TFP Detail Industry'!K$10:L$10)*L10+AVERAGE('TFP Detail Industry'!K$11:L$11)*L21</f>
        <v>-1.4097027500821997E-2</v>
      </c>
      <c r="M32" s="93">
        <f ca="1">AVERAGE('TFP Detail Industry'!L$10:M$10)*M10+AVERAGE('TFP Detail Industry'!L$11:M$11)*M21</f>
        <v>2.1829383609011203E-2</v>
      </c>
      <c r="N32" s="93">
        <f ca="1">AVERAGE('TFP Detail Industry'!M$10:N$10)*N10+AVERAGE('TFP Detail Industry'!M$11:N$11)*N21</f>
        <v>2.0405376545061311E-2</v>
      </c>
      <c r="O32" s="93">
        <f ca="1">AVERAGE('TFP Detail Industry'!N$10:O$10)*O10+AVERAGE('TFP Detail Industry'!N$11:O$11)*O21</f>
        <v>1.8321107180326406E-2</v>
      </c>
      <c r="P32" s="93">
        <f ca="1">AVERAGE('TFP Detail Industry'!O$10:P$10)*P10+AVERAGE('TFP Detail Industry'!O$11:P$11)*P21</f>
        <v>1.9379039489542071E-2</v>
      </c>
      <c r="Q32" s="93">
        <f ca="1">AVERAGE('TFP Detail Industry'!P$10:Q$10)*Q10+AVERAGE('TFP Detail Industry'!P$11:Q$11)*Q21</f>
        <v>1.9028121306367708E-2</v>
      </c>
      <c r="R32" s="93">
        <f ca="1">AVERAGE('TFP Detail Industry'!Q$10:R$10)*R10+AVERAGE('TFP Detail Industry'!Q$11:R$11)*R21</f>
        <v>1.8733055754900696E-2</v>
      </c>
      <c r="S32" s="93">
        <f ca="1">AVERAGE('TFP Detail Industry'!R$10:S$10)*S10+AVERAGE('TFP Detail Industry'!R$11:S$11)*S21</f>
        <v>1.8481454402972934E-2</v>
      </c>
      <c r="T32" s="93">
        <f ca="1">AVERAGE('TFP Detail Industry'!S$10:T$10)*T10+AVERAGE('TFP Detail Industry'!S$11:T$11)*T21</f>
        <v>1.82522194905427E-2</v>
      </c>
      <c r="U32" s="93">
        <f ca="1">AVERAGE('TFP Detail Industry'!T$10:U$10)*U10+AVERAGE('TFP Detail Industry'!T$11:U$11)*U21</f>
        <v>1.7960299358314755E-2</v>
      </c>
      <c r="V32" s="93">
        <f ca="1">AVERAGE('TFP Detail Industry'!U$10:V$10)*V10+AVERAGE('TFP Detail Industry'!U$11:V$11)*V21</f>
        <v>1.7690307911227634E-2</v>
      </c>
    </row>
    <row r="33" spans="2:22">
      <c r="C33" s="75"/>
    </row>
    <row r="34" spans="2:22">
      <c r="B34" s="91" t="s">
        <v>6</v>
      </c>
      <c r="C34" s="92">
        <f>C28/C31</f>
        <v>1</v>
      </c>
      <c r="D34" s="92">
        <f t="shared" ref="D34:V34" si="10">EXP(D35)*C34</f>
        <v>1.0521627328937788</v>
      </c>
      <c r="E34" s="92">
        <f t="shared" si="10"/>
        <v>1.0697309898232958</v>
      </c>
      <c r="F34" s="92">
        <f t="shared" si="10"/>
        <v>1.0731834679286507</v>
      </c>
      <c r="G34" s="92">
        <f t="shared" si="10"/>
        <v>1.1207569230215961</v>
      </c>
      <c r="H34" s="92">
        <f t="shared" si="10"/>
        <v>1.1169278854587059</v>
      </c>
      <c r="I34" s="92">
        <f t="shared" si="10"/>
        <v>1.1823857886855482</v>
      </c>
      <c r="J34" s="92">
        <f t="shared" si="10"/>
        <v>1.1941649021075889</v>
      </c>
      <c r="K34" s="92">
        <f t="shared" si="10"/>
        <v>1.1750154017049599</v>
      </c>
      <c r="L34" s="92">
        <f t="shared" si="10"/>
        <v>1.226289129979776</v>
      </c>
      <c r="M34" s="92">
        <f t="shared" si="10"/>
        <v>1.2612259015858709</v>
      </c>
      <c r="N34" s="92">
        <f t="shared" si="10"/>
        <v>1.2764606710413184</v>
      </c>
      <c r="O34" s="92">
        <f t="shared" si="10"/>
        <v>1.2899572142094424</v>
      </c>
      <c r="P34" s="92">
        <f t="shared" si="10"/>
        <v>1.3023278527651538</v>
      </c>
      <c r="Q34" s="92">
        <f t="shared" si="10"/>
        <v>1.3152829929700409</v>
      </c>
      <c r="R34" s="92">
        <f t="shared" si="10"/>
        <v>1.3287386082541848</v>
      </c>
      <c r="S34" s="92">
        <f t="shared" si="10"/>
        <v>1.342701677680227</v>
      </c>
      <c r="T34" s="92">
        <f t="shared" si="10"/>
        <v>1.3571279110347394</v>
      </c>
      <c r="U34" s="92">
        <f t="shared" si="10"/>
        <v>1.3721153250177822</v>
      </c>
      <c r="V34" s="92">
        <f t="shared" si="10"/>
        <v>1.3876575445695654</v>
      </c>
    </row>
    <row r="35" spans="2:22">
      <c r="B35" s="91" t="s">
        <v>7</v>
      </c>
      <c r="D35" s="93">
        <f ca="1">AVERAGE('TFP Detail Industry'!C$10:D$10)*D13+AVERAGE('TFP Detail Industry'!C$11:D$11)*D24</f>
        <v>5.0847791414926111E-2</v>
      </c>
      <c r="E35" s="93">
        <f ca="1">AVERAGE('TFP Detail Industry'!D$10:E$10)*E13+AVERAGE('TFP Detail Industry'!D$11:E$11)*E24</f>
        <v>1.6559414069652223E-2</v>
      </c>
      <c r="F35" s="93">
        <f ca="1">AVERAGE('TFP Detail Industry'!E$10:F$10)*F13+AVERAGE('TFP Detail Industry'!E$11:F$11)*F24</f>
        <v>3.222229501559027E-3</v>
      </c>
      <c r="G35" s="93">
        <f ca="1">AVERAGE('TFP Detail Industry'!F$10:G$10)*G13+AVERAGE('TFP Detail Industry'!F$11:G$11)*G24</f>
        <v>4.3374846181005282E-2</v>
      </c>
      <c r="H35" s="93">
        <f ca="1">AVERAGE('TFP Detail Industry'!G$10:H$10)*H13+AVERAGE('TFP Detail Industry'!G$11:H$11)*H24</f>
        <v>-3.4223240785435224E-3</v>
      </c>
      <c r="I35" s="93">
        <f ca="1">AVERAGE('TFP Detail Industry'!H$10:I$10)*I13+AVERAGE('TFP Detail Industry'!H$11:I$11)*I24</f>
        <v>5.6952295009655776E-2</v>
      </c>
      <c r="J35" s="93">
        <f ca="1">AVERAGE('TFP Detail Industry'!I$10:J$10)*J13+AVERAGE('TFP Detail Industry'!I$11:J$11)*J24</f>
        <v>9.9128623038194849E-3</v>
      </c>
      <c r="K35" s="93">
        <f ca="1">AVERAGE('TFP Detail Industry'!J$10:K$10)*K13+AVERAGE('TFP Detail Industry'!J$11:K$11)*K24</f>
        <v>-1.6165859057851031E-2</v>
      </c>
      <c r="L35" s="93">
        <f ca="1">AVERAGE('TFP Detail Industry'!K$10:L$10)*L13+AVERAGE('TFP Detail Industry'!K$11:L$11)*L24</f>
        <v>4.2711386323214112E-2</v>
      </c>
      <c r="M35" s="93">
        <f ca="1">AVERAGE('TFP Detail Industry'!L$10:M$10)*M13+AVERAGE('TFP Detail Industry'!L$11:M$11)*M24</f>
        <v>2.8091544065337287E-2</v>
      </c>
      <c r="N35" s="93">
        <f ca="1">AVERAGE('TFP Detail Industry'!M$10:N$10)*N13+AVERAGE('TFP Detail Industry'!M$11:N$11)*N24</f>
        <v>1.2006961496938567E-2</v>
      </c>
      <c r="O35" s="93">
        <f ca="1">AVERAGE('TFP Detail Industry'!N$10:O$10)*O13+AVERAGE('TFP Detail Industry'!N$11:O$11)*O24</f>
        <v>1.0517903314318646E-2</v>
      </c>
      <c r="P35" s="93">
        <f ca="1">AVERAGE('TFP Detail Industry'!O$10:P$10)*P13+AVERAGE('TFP Detail Industry'!O$11:P$11)*P24</f>
        <v>9.5442685835624291E-3</v>
      </c>
      <c r="Q35" s="93">
        <f ca="1">AVERAGE('TFP Detail Industry'!P$10:Q$10)*Q13+AVERAGE('TFP Detail Industry'!P$11:Q$11)*Q24</f>
        <v>9.8985271286201933E-3</v>
      </c>
      <c r="R35" s="93">
        <f ca="1">AVERAGE('TFP Detail Industry'!Q$10:R$10)*R13+AVERAGE('TFP Detail Industry'!Q$11:R$11)*R24</f>
        <v>1.0178231101043508E-2</v>
      </c>
      <c r="S35" s="93">
        <f ca="1">AVERAGE('TFP Detail Industry'!R$10:S$10)*S13+AVERAGE('TFP Detail Industry'!R$11:S$11)*S24</f>
        <v>1.0453684221041641E-2</v>
      </c>
      <c r="T35" s="93">
        <f ca="1">AVERAGE('TFP Detail Industry'!S$10:T$10)*T13+AVERAGE('TFP Detail Industry'!S$11:T$11)*T24</f>
        <v>1.0686874990468151E-2</v>
      </c>
      <c r="U35" s="93">
        <f ca="1">AVERAGE('TFP Detail Industry'!T$10:U$10)*U13+AVERAGE('TFP Detail Industry'!T$11:U$11)*U24</f>
        <v>1.098294533781605E-2</v>
      </c>
      <c r="V35" s="93">
        <f ca="1">AVERAGE('TFP Detail Industry'!U$10:V$10)*V13+AVERAGE('TFP Detail Industry'!U$11:V$11)*V24</f>
        <v>1.1263523921773204E-2</v>
      </c>
    </row>
    <row r="37" spans="2:22">
      <c r="B37" s="70" t="s">
        <v>53</v>
      </c>
      <c r="K37" s="94">
        <f>AVERAGE(D35:K35)</f>
        <v>2.016015691802792E-2</v>
      </c>
      <c r="L37" s="94">
        <f>AVERAGE(D35:L35)</f>
        <v>2.2665849074159718E-2</v>
      </c>
      <c r="M37" s="94">
        <f>AVERAGE(D35:M35)</f>
        <v>2.3208418573277476E-2</v>
      </c>
      <c r="N37" s="94">
        <f>AVERAGE(E35:N35)</f>
        <v>1.9324335581478717E-2</v>
      </c>
      <c r="O37" s="94">
        <f t="shared" ref="O37:V37" si="11">AVERAGE(F35:O35)</f>
        <v>1.8720184505945363E-2</v>
      </c>
      <c r="P37" s="94">
        <f t="shared" si="11"/>
        <v>1.9352388414145705E-2</v>
      </c>
      <c r="Q37" s="94">
        <f t="shared" si="11"/>
        <v>1.6004756508907196E-2</v>
      </c>
      <c r="R37" s="94">
        <f t="shared" si="11"/>
        <v>1.7364812026865895E-2</v>
      </c>
      <c r="S37" s="94">
        <f t="shared" si="11"/>
        <v>1.2714950948004483E-2</v>
      </c>
      <c r="T37" s="94">
        <f t="shared" si="11"/>
        <v>1.2792352216669351E-2</v>
      </c>
      <c r="U37" s="94">
        <f t="shared" si="11"/>
        <v>1.5507232656236056E-2</v>
      </c>
      <c r="V37" s="94">
        <f t="shared" si="11"/>
        <v>1.2362446416091966E-2</v>
      </c>
    </row>
  </sheetData>
  <phoneticPr fontId="0" type="noConversion"/>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B1:W39"/>
  <sheetViews>
    <sheetView zoomScale="80" zoomScaleNormal="80" workbookViewId="0">
      <selection activeCell="B41" sqref="B41"/>
    </sheetView>
  </sheetViews>
  <sheetFormatPr defaultRowHeight="15"/>
  <cols>
    <col min="1" max="1" width="9.140625" style="8"/>
    <col min="2" max="2" width="29.28515625" style="8" customWidth="1"/>
    <col min="3" max="16384" width="9.140625" style="8"/>
  </cols>
  <sheetData>
    <row r="1" spans="2:23" ht="21">
      <c r="B1" s="104" t="s">
        <v>105</v>
      </c>
      <c r="C1" s="104"/>
      <c r="D1" s="104"/>
      <c r="E1" s="104"/>
      <c r="F1" s="104"/>
      <c r="G1" s="104"/>
      <c r="H1" s="104"/>
      <c r="I1" s="104"/>
      <c r="J1" s="104"/>
      <c r="K1" s="104"/>
      <c r="L1" s="104"/>
      <c r="M1" s="104"/>
      <c r="N1" s="104"/>
      <c r="O1" s="104"/>
      <c r="P1" s="104"/>
      <c r="Q1" s="104"/>
      <c r="R1" s="104"/>
      <c r="S1" s="104"/>
      <c r="T1" s="104"/>
      <c r="U1" s="104"/>
      <c r="V1" s="104"/>
    </row>
    <row r="2" spans="2:23">
      <c r="B2" s="70"/>
      <c r="C2" s="32"/>
      <c r="D2" s="32"/>
      <c r="E2" s="32"/>
      <c r="F2" s="32"/>
      <c r="G2" s="32"/>
      <c r="H2" s="32"/>
      <c r="I2" s="32"/>
      <c r="J2" s="32"/>
      <c r="K2" s="32"/>
      <c r="L2" s="32"/>
      <c r="M2" s="32"/>
      <c r="N2" s="32"/>
      <c r="O2" s="32"/>
      <c r="P2" s="32"/>
      <c r="Q2" s="32"/>
      <c r="R2" s="32"/>
      <c r="S2" s="32"/>
      <c r="T2" s="32"/>
      <c r="U2" s="32"/>
      <c r="V2" s="32"/>
      <c r="W2" s="32"/>
    </row>
    <row r="3" spans="2:23">
      <c r="C3" s="32"/>
      <c r="D3" s="32"/>
      <c r="E3" s="32"/>
      <c r="F3" s="32"/>
      <c r="G3" s="32"/>
      <c r="H3" s="32"/>
      <c r="I3" s="32"/>
      <c r="J3" s="32"/>
      <c r="K3" s="32"/>
      <c r="L3" s="32"/>
      <c r="M3" s="32"/>
      <c r="N3" s="32"/>
      <c r="O3" s="32"/>
      <c r="P3" s="32"/>
      <c r="Q3" s="32"/>
      <c r="R3" s="32"/>
      <c r="S3" s="32"/>
      <c r="T3" s="32"/>
      <c r="U3" s="32"/>
      <c r="V3" s="32"/>
      <c r="W3" s="32"/>
    </row>
    <row r="4" spans="2:23">
      <c r="B4" s="71" t="s">
        <v>33</v>
      </c>
      <c r="C4" s="32">
        <f ca="1">'TFP Consolidated '!C4</f>
        <v>1996</v>
      </c>
      <c r="D4" s="32">
        <f ca="1">'TFP Consolidated '!D4</f>
        <v>1997</v>
      </c>
      <c r="E4" s="32">
        <f ca="1">'TFP Consolidated '!E4</f>
        <v>1998</v>
      </c>
      <c r="F4" s="32">
        <f ca="1">'TFP Consolidated '!F4</f>
        <v>1999</v>
      </c>
      <c r="G4" s="32">
        <f ca="1">'TFP Consolidated '!G4</f>
        <v>2000</v>
      </c>
      <c r="H4" s="32">
        <f ca="1">'TFP Consolidated '!H4</f>
        <v>2001</v>
      </c>
      <c r="I4" s="32">
        <f ca="1">'TFP Consolidated '!I4</f>
        <v>2002</v>
      </c>
      <c r="J4" s="32">
        <f ca="1">'TFP Consolidated '!J4</f>
        <v>2003</v>
      </c>
      <c r="K4" s="32">
        <f ca="1">'TFP Consolidated '!K4</f>
        <v>2004</v>
      </c>
      <c r="L4" s="32">
        <f ca="1">'TFP Consolidated '!L4</f>
        <v>2005</v>
      </c>
      <c r="M4" s="32">
        <f ca="1">'TFP Consolidated '!M4</f>
        <v>2006</v>
      </c>
      <c r="N4" s="32">
        <f ca="1">'TFP Consolidated '!N4</f>
        <v>2007</v>
      </c>
      <c r="O4" s="32">
        <f ca="1">'TFP Consolidated '!O4</f>
        <v>2008</v>
      </c>
      <c r="P4" s="32">
        <f ca="1">'TFP Consolidated '!P4</f>
        <v>2009</v>
      </c>
      <c r="Q4" s="32">
        <f ca="1">'TFP Consolidated '!Q4</f>
        <v>2010</v>
      </c>
      <c r="R4" s="32">
        <f ca="1">'TFP Consolidated '!R4</f>
        <v>2011</v>
      </c>
      <c r="S4" s="32">
        <f ca="1">'TFP Consolidated '!S4</f>
        <v>2012</v>
      </c>
      <c r="T4" s="32">
        <f ca="1">'TFP Consolidated '!T4</f>
        <v>2013</v>
      </c>
      <c r="U4" s="32">
        <f ca="1">'TFP Consolidated '!U4</f>
        <v>2014</v>
      </c>
      <c r="V4" s="32">
        <f ca="1">'TFP Consolidated '!V4</f>
        <v>2015</v>
      </c>
      <c r="W4" s="32"/>
    </row>
    <row r="5" spans="2:23">
      <c r="C5" s="32"/>
      <c r="D5" s="32"/>
      <c r="E5" s="32"/>
      <c r="F5" s="32"/>
      <c r="G5" s="32"/>
      <c r="H5" s="32"/>
      <c r="I5" s="32"/>
      <c r="J5" s="32"/>
      <c r="K5" s="32"/>
      <c r="L5" s="32"/>
      <c r="M5" s="32"/>
      <c r="N5" s="32"/>
      <c r="O5" s="32"/>
      <c r="P5" s="32"/>
      <c r="Q5" s="32"/>
      <c r="R5" s="32"/>
      <c r="S5" s="32"/>
      <c r="T5" s="32"/>
      <c r="U5" s="32"/>
      <c r="V5" s="32"/>
      <c r="W5" s="32"/>
    </row>
    <row r="6" spans="2:23">
      <c r="B6" s="70" t="s">
        <v>35</v>
      </c>
      <c r="C6" s="32"/>
      <c r="D6" s="32"/>
      <c r="E6" s="32"/>
      <c r="F6" s="32"/>
      <c r="G6" s="32"/>
      <c r="H6" s="32"/>
      <c r="I6" s="32"/>
      <c r="J6" s="32"/>
      <c r="K6" s="32"/>
      <c r="L6" s="32"/>
      <c r="M6" s="32"/>
      <c r="N6" s="32"/>
      <c r="O6" s="32"/>
      <c r="P6" s="32"/>
      <c r="Q6" s="32"/>
      <c r="R6" s="32"/>
      <c r="S6" s="32"/>
      <c r="T6" s="32"/>
      <c r="U6" s="32"/>
      <c r="V6" s="32"/>
      <c r="W6" s="32"/>
    </row>
    <row r="7" spans="2:23">
      <c r="B7" s="72" t="s">
        <v>3</v>
      </c>
      <c r="C7" s="73">
        <f ca="1">'Data Entry'!C16</f>
        <v>0.2</v>
      </c>
      <c r="D7" s="73">
        <f ca="1">'Data Entry'!D16</f>
        <v>0.2</v>
      </c>
      <c r="E7" s="73">
        <f ca="1">'Data Entry'!E16</f>
        <v>0.2</v>
      </c>
      <c r="F7" s="73">
        <f ca="1">'Data Entry'!F16</f>
        <v>0.2</v>
      </c>
      <c r="G7" s="73">
        <f ca="1">'Data Entry'!G16</f>
        <v>0.2</v>
      </c>
      <c r="H7" s="73">
        <f ca="1">'Data Entry'!H16</f>
        <v>0.2</v>
      </c>
      <c r="I7" s="73">
        <f ca="1">'Data Entry'!I16</f>
        <v>0.2</v>
      </c>
      <c r="J7" s="73">
        <f ca="1">'Data Entry'!J16</f>
        <v>0.2</v>
      </c>
      <c r="K7" s="73">
        <f ca="1">'Data Entry'!K16</f>
        <v>0.2</v>
      </c>
      <c r="L7" s="73">
        <f ca="1">'Data Entry'!L16</f>
        <v>0.2</v>
      </c>
      <c r="M7" s="73">
        <f ca="1">'Data Entry'!M16</f>
        <v>0.2</v>
      </c>
      <c r="N7" s="73">
        <f ca="1">'Data Entry'!N16</f>
        <v>0.2</v>
      </c>
      <c r="O7" s="73">
        <f ca="1">'Data Entry'!O16</f>
        <v>0.2</v>
      </c>
      <c r="P7" s="73">
        <f ca="1">'Data Entry'!P16</f>
        <v>0.2</v>
      </c>
      <c r="Q7" s="73">
        <f ca="1">'Data Entry'!Q16</f>
        <v>0.2</v>
      </c>
      <c r="R7" s="73">
        <f ca="1">'Data Entry'!R16</f>
        <v>0.2</v>
      </c>
      <c r="S7" s="73">
        <f ca="1">'Data Entry'!S16</f>
        <v>0.2</v>
      </c>
      <c r="T7" s="73">
        <f ca="1">'Data Entry'!T16</f>
        <v>0.2</v>
      </c>
      <c r="U7" s="73">
        <f ca="1">'Data Entry'!U16</f>
        <v>0.2</v>
      </c>
      <c r="V7" s="73">
        <f ca="1">'Data Entry'!V16</f>
        <v>0.2</v>
      </c>
      <c r="W7" s="73"/>
    </row>
    <row r="8" spans="2:23">
      <c r="B8" s="72" t="s">
        <v>2</v>
      </c>
      <c r="C8" s="73">
        <f ca="1">'Data Entry'!C17</f>
        <v>0.5</v>
      </c>
      <c r="D8" s="73">
        <f ca="1">'Data Entry'!D17</f>
        <v>0.5</v>
      </c>
      <c r="E8" s="73">
        <f ca="1">'Data Entry'!E17</f>
        <v>0.5</v>
      </c>
      <c r="F8" s="73">
        <f ca="1">'Data Entry'!F17</f>
        <v>0.5</v>
      </c>
      <c r="G8" s="73">
        <f ca="1">'Data Entry'!G17</f>
        <v>0.5</v>
      </c>
      <c r="H8" s="73">
        <f ca="1">'Data Entry'!H17</f>
        <v>0.5</v>
      </c>
      <c r="I8" s="73">
        <f ca="1">'Data Entry'!I17</f>
        <v>0.5</v>
      </c>
      <c r="J8" s="73">
        <f ca="1">'Data Entry'!J17</f>
        <v>0.5</v>
      </c>
      <c r="K8" s="73">
        <f ca="1">'Data Entry'!K17</f>
        <v>0.5</v>
      </c>
      <c r="L8" s="73">
        <f ca="1">'Data Entry'!L17</f>
        <v>0.5</v>
      </c>
      <c r="M8" s="73">
        <f ca="1">'Data Entry'!M17</f>
        <v>0.5</v>
      </c>
      <c r="N8" s="73">
        <f ca="1">'Data Entry'!N17</f>
        <v>0.5</v>
      </c>
      <c r="O8" s="73">
        <f ca="1">'Data Entry'!O17</f>
        <v>0.5</v>
      </c>
      <c r="P8" s="73">
        <f ca="1">'Data Entry'!P17</f>
        <v>0.5</v>
      </c>
      <c r="Q8" s="73">
        <f ca="1">'Data Entry'!Q17</f>
        <v>0.5</v>
      </c>
      <c r="R8" s="73">
        <f ca="1">'Data Entry'!R17</f>
        <v>0.5</v>
      </c>
      <c r="S8" s="73">
        <f ca="1">'Data Entry'!S17</f>
        <v>0.5</v>
      </c>
      <c r="T8" s="73">
        <f ca="1">'Data Entry'!T17</f>
        <v>0.5</v>
      </c>
      <c r="U8" s="73">
        <f ca="1">'Data Entry'!U17</f>
        <v>0.5</v>
      </c>
      <c r="V8" s="73">
        <f ca="1">'Data Entry'!V17</f>
        <v>0.5</v>
      </c>
      <c r="W8" s="73"/>
    </row>
    <row r="9" spans="2:23">
      <c r="B9" s="72" t="s">
        <v>34</v>
      </c>
      <c r="C9" s="73">
        <f ca="1">'Data Entry'!C18</f>
        <v>0.3</v>
      </c>
      <c r="D9" s="73">
        <f ca="1">'Data Entry'!D18</f>
        <v>0.3</v>
      </c>
      <c r="E9" s="73">
        <f ca="1">'Data Entry'!E18</f>
        <v>0.3</v>
      </c>
      <c r="F9" s="73">
        <f ca="1">'Data Entry'!F18</f>
        <v>0.3</v>
      </c>
      <c r="G9" s="73">
        <f ca="1">'Data Entry'!G18</f>
        <v>0.3</v>
      </c>
      <c r="H9" s="73">
        <f ca="1">'Data Entry'!H18</f>
        <v>0.3</v>
      </c>
      <c r="I9" s="73">
        <f ca="1">'Data Entry'!I18</f>
        <v>0.3</v>
      </c>
      <c r="J9" s="73">
        <f ca="1">'Data Entry'!J18</f>
        <v>0.3</v>
      </c>
      <c r="K9" s="73">
        <f ca="1">'Data Entry'!K18</f>
        <v>0.3</v>
      </c>
      <c r="L9" s="73">
        <f ca="1">'Data Entry'!L18</f>
        <v>0.3</v>
      </c>
      <c r="M9" s="73">
        <f ca="1">'Data Entry'!M18</f>
        <v>0.3</v>
      </c>
      <c r="N9" s="73">
        <f ca="1">'Data Entry'!N18</f>
        <v>0.3</v>
      </c>
      <c r="O9" s="73">
        <f ca="1">'Data Entry'!O18</f>
        <v>0.3</v>
      </c>
      <c r="P9" s="73">
        <f ca="1">'Data Entry'!P18</f>
        <v>0.3</v>
      </c>
      <c r="Q9" s="73">
        <f ca="1">'Data Entry'!Q18</f>
        <v>0.3</v>
      </c>
      <c r="R9" s="73">
        <f ca="1">'Data Entry'!R18</f>
        <v>0.3</v>
      </c>
      <c r="S9" s="73">
        <f ca="1">'Data Entry'!S18</f>
        <v>0.3</v>
      </c>
      <c r="T9" s="73">
        <f ca="1">'Data Entry'!T18</f>
        <v>0.3</v>
      </c>
      <c r="U9" s="73">
        <f ca="1">'Data Entry'!U18</f>
        <v>0.3</v>
      </c>
      <c r="V9" s="73">
        <f ca="1">'Data Entry'!V18</f>
        <v>0.3</v>
      </c>
      <c r="W9" s="73"/>
    </row>
    <row r="10" spans="2:23">
      <c r="B10" s="70"/>
      <c r="C10" s="32"/>
      <c r="D10" s="32"/>
      <c r="E10" s="32"/>
      <c r="F10" s="32"/>
      <c r="G10" s="32"/>
      <c r="H10" s="32"/>
      <c r="I10" s="32"/>
      <c r="J10" s="32"/>
      <c r="K10" s="32"/>
      <c r="L10" s="32"/>
      <c r="M10" s="32"/>
      <c r="N10" s="32"/>
      <c r="O10" s="32"/>
      <c r="P10" s="32"/>
      <c r="Q10" s="32"/>
      <c r="R10" s="32"/>
      <c r="S10" s="32"/>
      <c r="T10" s="32"/>
      <c r="U10" s="32"/>
      <c r="V10" s="32"/>
      <c r="W10" s="32"/>
    </row>
    <row r="11" spans="2:23">
      <c r="B11" s="70" t="s">
        <v>36</v>
      </c>
      <c r="C11" s="32"/>
      <c r="D11" s="32"/>
      <c r="E11" s="32"/>
      <c r="F11" s="32"/>
      <c r="G11" s="32"/>
      <c r="H11" s="32"/>
      <c r="I11" s="32"/>
      <c r="J11" s="32"/>
      <c r="K11" s="32"/>
      <c r="L11" s="32"/>
      <c r="M11" s="32"/>
      <c r="N11" s="32"/>
      <c r="O11" s="32"/>
      <c r="P11" s="32"/>
      <c r="Q11" s="32"/>
      <c r="R11" s="32"/>
      <c r="S11" s="32"/>
      <c r="T11" s="32"/>
      <c r="U11" s="32"/>
      <c r="V11" s="32"/>
      <c r="W11" s="32"/>
    </row>
    <row r="12" spans="2:23">
      <c r="B12" s="70" t="s">
        <v>3</v>
      </c>
      <c r="C12" s="32"/>
      <c r="D12" s="69">
        <f ca="1">LN('Data Entry'!D11/'Data Entry'!C11)</f>
        <v>1.5837520055665577E-2</v>
      </c>
      <c r="E12" s="69">
        <f ca="1">LN('Data Entry'!E11/'Data Entry'!D11)</f>
        <v>1.9255684921315207E-2</v>
      </c>
      <c r="F12" s="69">
        <f ca="1">LN('Data Entry'!F11/'Data Entry'!E11)</f>
        <v>1.4935575474969379E-2</v>
      </c>
      <c r="G12" s="69">
        <f ca="1">LN('Data Entry'!G11/'Data Entry'!F11)</f>
        <v>2.959880304156582E-2</v>
      </c>
      <c r="H12" s="69">
        <f ca="1">LN('Data Entry'!H11/'Data Entry'!G11)</f>
        <v>2.1122905164808629E-2</v>
      </c>
      <c r="I12" s="69">
        <f ca="1">LN('Data Entry'!I11/'Data Entry'!H11)</f>
        <v>1.07557604318139E-2</v>
      </c>
      <c r="J12" s="69">
        <f ca="1">LN('Data Entry'!J11/'Data Entry'!I11)</f>
        <v>2.2190190828167179E-2</v>
      </c>
      <c r="K12" s="69">
        <f ca="1">LN('Data Entry'!K11/'Data Entry'!J11)</f>
        <v>3.0803989581923111E-2</v>
      </c>
      <c r="L12" s="69">
        <f ca="1">LN('Data Entry'!L11/'Data Entry'!K11)</f>
        <v>2.0473300615840524E-2</v>
      </c>
      <c r="M12" s="69">
        <f ca="1">LN('Data Entry'!M11/'Data Entry'!L11)</f>
        <v>2.4611878832146154E-2</v>
      </c>
      <c r="N12" s="69">
        <f ca="1">LN('Data Entry'!N11/'Data Entry'!M11)</f>
        <v>2.5296389676636475E-2</v>
      </c>
      <c r="O12" s="69">
        <f ca="1">LN('Data Entry'!O11/'Data Entry'!N11)</f>
        <v>2.3460523041541042E-2</v>
      </c>
      <c r="P12" s="69">
        <f ca="1">LN('Data Entry'!P11/'Data Entry'!O11)</f>
        <v>2.4456263850107837E-2</v>
      </c>
      <c r="Q12" s="69">
        <f ca="1">LN('Data Entry'!Q11/'Data Entry'!P11)</f>
        <v>2.4404392189428473E-2</v>
      </c>
      <c r="R12" s="69">
        <f ca="1">LN('Data Entry'!R11/'Data Entry'!Q11)</f>
        <v>2.4107059693692444E-2</v>
      </c>
      <c r="S12" s="69">
        <f ca="1">LN('Data Entry'!S11/'Data Entry'!R11)</f>
        <v>2.4322571911076282E-2</v>
      </c>
      <c r="T12" s="69">
        <f ca="1">LN('Data Entry'!T11/'Data Entry'!S11)</f>
        <v>2.4278007931398997E-2</v>
      </c>
      <c r="U12" s="69">
        <f ca="1">LN('Data Entry'!U11/'Data Entry'!T11)</f>
        <v>2.4235879845389177E-2</v>
      </c>
      <c r="V12" s="69">
        <f ca="1">LN('Data Entry'!V11/'Data Entry'!U11)</f>
        <v>2.4278819895954793E-2</v>
      </c>
      <c r="W12" s="32"/>
    </row>
    <row r="13" spans="2:23">
      <c r="B13" s="70" t="s">
        <v>2</v>
      </c>
      <c r="C13" s="32"/>
      <c r="D13" s="69">
        <f ca="1">LN('Data Entry'!D12/'Data Entry'!C12)</f>
        <v>2.4521137475277299E-2</v>
      </c>
      <c r="E13" s="69">
        <f ca="1">LN('Data Entry'!E12/'Data Entry'!D12)</f>
        <v>9.3877369621104476E-3</v>
      </c>
      <c r="F13" s="69">
        <f ca="1">LN('Data Entry'!F12/'Data Entry'!E12)</f>
        <v>4.5457654969801094E-2</v>
      </c>
      <c r="G13" s="69">
        <f ca="1">LN('Data Entry'!G12/'Data Entry'!F12)</f>
        <v>4.4063488444426133E-2</v>
      </c>
      <c r="H13" s="69">
        <f ca="1">LN('Data Entry'!H12/'Data Entry'!G12)</f>
        <v>2.2464225825607431E-2</v>
      </c>
      <c r="I13" s="69">
        <f ca="1">LN('Data Entry'!I12/'Data Entry'!H12)</f>
        <v>1.3015368112070227E-2</v>
      </c>
      <c r="J13" s="69">
        <f ca="1">LN('Data Entry'!J12/'Data Entry'!I12)</f>
        <v>1.2663111484629803E-2</v>
      </c>
      <c r="K13" s="69">
        <f ca="1">LN('Data Entry'!K12/'Data Entry'!J12)</f>
        <v>5.6479673802167681E-2</v>
      </c>
      <c r="L13" s="69">
        <f ca="1">LN('Data Entry'!L12/'Data Entry'!K12)</f>
        <v>1.5136503203582227E-2</v>
      </c>
      <c r="M13" s="69">
        <f ca="1">LN('Data Entry'!M12/'Data Entry'!L12)</f>
        <v>2.8827161800841782E-2</v>
      </c>
      <c r="N13" s="69">
        <f ca="1">LN('Data Entry'!N12/'Data Entry'!M12)</f>
        <v>3.5296389676636418E-2</v>
      </c>
      <c r="O13" s="69">
        <f ca="1">LN('Data Entry'!O12/'Data Entry'!N12)</f>
        <v>2.5667746748577813E-2</v>
      </c>
      <c r="P13" s="69">
        <f ca="1">LN('Data Entry'!P12/'Data Entry'!O12)</f>
        <v>2.5667746748577813E-2</v>
      </c>
      <c r="Q13" s="69">
        <f ca="1">LN('Data Entry'!Q12/'Data Entry'!P12)</f>
        <v>2.5667746748577813E-2</v>
      </c>
      <c r="R13" s="69">
        <f ca="1">LN('Data Entry'!R12/'Data Entry'!Q12)</f>
        <v>2.5667746748577813E-2</v>
      </c>
      <c r="S13" s="69">
        <f ca="1">LN('Data Entry'!S12/'Data Entry'!R12)</f>
        <v>2.5667746748577813E-2</v>
      </c>
      <c r="T13" s="69">
        <f ca="1">LN('Data Entry'!T12/'Data Entry'!S12)</f>
        <v>2.5667746748577813E-2</v>
      </c>
      <c r="U13" s="69">
        <f ca="1">LN('Data Entry'!U12/'Data Entry'!T12)</f>
        <v>2.5667746748577813E-2</v>
      </c>
      <c r="V13" s="69">
        <f ca="1">LN('Data Entry'!V12/'Data Entry'!U12)</f>
        <v>2.5667746748577813E-2</v>
      </c>
      <c r="W13" s="32"/>
    </row>
    <row r="14" spans="2:23">
      <c r="B14" s="70" t="s">
        <v>34</v>
      </c>
      <c r="C14" s="32"/>
      <c r="D14" s="69">
        <f ca="1">LN('Data Entry'!D13/'Data Entry'!C13)</f>
        <v>2.4653336063982553E-2</v>
      </c>
      <c r="E14" s="69">
        <f ca="1">LN('Data Entry'!E13/'Data Entry'!D13)</f>
        <v>3.1372574751328736E-3</v>
      </c>
      <c r="F14" s="69">
        <f ca="1">LN('Data Entry'!F13/'Data Entry'!E13)</f>
        <v>0.25140143397983417</v>
      </c>
      <c r="G14" s="69">
        <f ca="1">LN('Data Entry'!G13/'Data Entry'!F13)</f>
        <v>5.5668605207922037E-2</v>
      </c>
      <c r="H14" s="69">
        <f ca="1">LN('Data Entry'!H13/'Data Entry'!G13)</f>
        <v>-6.1164802249830348E-2</v>
      </c>
      <c r="I14" s="69">
        <f ca="1">LN('Data Entry'!I13/'Data Entry'!H13)</f>
        <v>-4.9109982066273625E-3</v>
      </c>
      <c r="J14" s="69">
        <f ca="1">LN('Data Entry'!J13/'Data Entry'!I13)</f>
        <v>1.8444517986477319E-3</v>
      </c>
      <c r="K14" s="69">
        <f ca="1">LN('Data Entry'!K13/'Data Entry'!J13)</f>
        <v>3.3225647628320386E-2</v>
      </c>
      <c r="L14" s="69">
        <f ca="1">LN('Data Entry'!L13/'Data Entry'!K13)</f>
        <v>7.3301263692607407E-2</v>
      </c>
      <c r="M14" s="69">
        <f ca="1">LN('Data Entry'!M13/'Data Entry'!L13)</f>
        <v>0.14886736214995311</v>
      </c>
      <c r="N14" s="69">
        <f ca="1">LN('Data Entry'!N13/'Data Entry'!M13)</f>
        <v>3.5296389676636633E-2</v>
      </c>
      <c r="O14" s="69">
        <f ca="1">LN('Data Entry'!O13/'Data Entry'!N13)</f>
        <v>2.5667746748577813E-2</v>
      </c>
      <c r="P14" s="69">
        <f ca="1">LN('Data Entry'!P13/'Data Entry'!O13)</f>
        <v>2.5667746748577813E-2</v>
      </c>
      <c r="Q14" s="69">
        <f ca="1">LN('Data Entry'!Q13/'Data Entry'!P13)</f>
        <v>2.5667746748577813E-2</v>
      </c>
      <c r="R14" s="69">
        <f ca="1">LN('Data Entry'!R13/'Data Entry'!Q13)</f>
        <v>2.5667746748577813E-2</v>
      </c>
      <c r="S14" s="69">
        <f ca="1">LN('Data Entry'!S13/'Data Entry'!R13)</f>
        <v>2.5667746748577813E-2</v>
      </c>
      <c r="T14" s="69">
        <f ca="1">LN('Data Entry'!T13/'Data Entry'!S13)</f>
        <v>2.5667746748577813E-2</v>
      </c>
      <c r="U14" s="69">
        <f ca="1">LN('Data Entry'!U13/'Data Entry'!T13)</f>
        <v>2.5667746748577813E-2</v>
      </c>
      <c r="V14" s="69">
        <f ca="1">LN('Data Entry'!V13/'Data Entry'!U13)</f>
        <v>2.5667746748577813E-2</v>
      </c>
      <c r="W14" s="32"/>
    </row>
    <row r="15" spans="2:23">
      <c r="B15" s="70"/>
      <c r="C15" s="32"/>
      <c r="D15" s="32"/>
      <c r="E15" s="32"/>
      <c r="F15" s="32"/>
      <c r="G15" s="32"/>
      <c r="H15" s="32"/>
      <c r="I15" s="32"/>
      <c r="J15" s="32"/>
      <c r="K15" s="32"/>
      <c r="L15" s="32"/>
      <c r="M15" s="32"/>
      <c r="N15" s="32"/>
      <c r="O15" s="32"/>
      <c r="P15" s="32"/>
      <c r="Q15" s="32"/>
      <c r="R15" s="32"/>
      <c r="S15" s="32"/>
      <c r="T15" s="32"/>
      <c r="U15" s="32"/>
      <c r="V15" s="32"/>
      <c r="W15" s="32"/>
    </row>
    <row r="16" spans="2:23">
      <c r="B16" s="70" t="s">
        <v>106</v>
      </c>
      <c r="C16" s="32"/>
      <c r="D16" s="69">
        <f t="shared" ref="D16:V16" si="0">SUMPRODUCT(D7:D9,D12:D14)</f>
        <v>2.2824073567966528E-2</v>
      </c>
      <c r="E16" s="69">
        <f t="shared" si="0"/>
        <v>9.4861827078581273E-3</v>
      </c>
      <c r="F16" s="69">
        <f t="shared" si="0"/>
        <v>0.10113637277384466</v>
      </c>
      <c r="G16" s="69">
        <f t="shared" si="0"/>
        <v>4.4652086392902843E-2</v>
      </c>
      <c r="H16" s="69">
        <f t="shared" si="0"/>
        <v>-2.892746729183663E-3</v>
      </c>
      <c r="I16" s="69">
        <f t="shared" si="0"/>
        <v>7.1855366804096845E-3</v>
      </c>
      <c r="J16" s="69">
        <f t="shared" si="0"/>
        <v>1.1322929447542656E-2</v>
      </c>
      <c r="K16" s="69">
        <f t="shared" si="0"/>
        <v>4.4368329105964575E-2</v>
      </c>
      <c r="L16" s="69">
        <f t="shared" si="0"/>
        <v>3.3653290832741441E-2</v>
      </c>
      <c r="M16" s="69">
        <f t="shared" si="0"/>
        <v>6.3996165311836051E-2</v>
      </c>
      <c r="N16" s="69">
        <f t="shared" si="0"/>
        <v>3.3296389676636493E-2</v>
      </c>
      <c r="O16" s="69">
        <f t="shared" si="0"/>
        <v>2.5226302007170458E-2</v>
      </c>
      <c r="P16" s="69">
        <f t="shared" si="0"/>
        <v>2.5425450168883819E-2</v>
      </c>
      <c r="Q16" s="69">
        <f t="shared" si="0"/>
        <v>2.5415075836747944E-2</v>
      </c>
      <c r="R16" s="69">
        <f t="shared" si="0"/>
        <v>2.535560933760074E-2</v>
      </c>
      <c r="S16" s="69">
        <f t="shared" si="0"/>
        <v>2.5398711781077506E-2</v>
      </c>
      <c r="T16" s="69">
        <f t="shared" si="0"/>
        <v>2.5389798985142049E-2</v>
      </c>
      <c r="U16" s="69">
        <f t="shared" si="0"/>
        <v>2.5381373367940087E-2</v>
      </c>
      <c r="V16" s="69">
        <f t="shared" si="0"/>
        <v>2.5389961378053209E-2</v>
      </c>
      <c r="W16" s="32"/>
    </row>
    <row r="17" spans="2:23">
      <c r="B17" s="70"/>
      <c r="C17" s="32"/>
      <c r="D17" s="32"/>
      <c r="E17" s="32"/>
      <c r="F17" s="32"/>
      <c r="G17" s="32"/>
      <c r="H17" s="32"/>
      <c r="I17" s="32"/>
      <c r="J17" s="32"/>
      <c r="K17" s="32"/>
      <c r="L17" s="32"/>
      <c r="M17" s="32"/>
      <c r="N17" s="32"/>
      <c r="O17" s="32"/>
      <c r="P17" s="32"/>
      <c r="Q17" s="32"/>
      <c r="R17" s="32"/>
      <c r="S17" s="32"/>
      <c r="T17" s="32"/>
      <c r="U17" s="32"/>
      <c r="V17" s="32"/>
      <c r="W17" s="32"/>
    </row>
    <row r="18" spans="2:23">
      <c r="B18" s="70"/>
      <c r="C18" s="32"/>
      <c r="D18" s="32"/>
      <c r="E18" s="32"/>
      <c r="F18" s="32"/>
      <c r="G18" s="32"/>
      <c r="H18" s="32"/>
      <c r="I18" s="32"/>
      <c r="J18" s="32"/>
      <c r="K18" s="32"/>
      <c r="L18" s="32"/>
      <c r="M18" s="32"/>
      <c r="N18" s="32"/>
      <c r="O18" s="32"/>
      <c r="P18" s="32"/>
      <c r="Q18" s="32"/>
      <c r="R18" s="32"/>
      <c r="S18" s="32"/>
      <c r="T18" s="32"/>
      <c r="U18" s="32"/>
      <c r="V18" s="32"/>
      <c r="W18" s="32"/>
    </row>
    <row r="19" spans="2:23">
      <c r="B19" s="71" t="s">
        <v>37</v>
      </c>
      <c r="C19" s="32"/>
      <c r="D19" s="32"/>
      <c r="E19" s="32"/>
      <c r="F19" s="32"/>
      <c r="G19" s="32"/>
      <c r="H19" s="32"/>
      <c r="I19" s="32"/>
      <c r="J19" s="32"/>
      <c r="K19" s="32"/>
      <c r="L19" s="32"/>
      <c r="M19" s="32"/>
      <c r="N19" s="32"/>
      <c r="O19" s="32"/>
      <c r="P19" s="32"/>
      <c r="Q19" s="32"/>
      <c r="R19" s="32"/>
      <c r="S19" s="32"/>
      <c r="T19" s="32"/>
      <c r="U19" s="32"/>
      <c r="V19" s="32"/>
      <c r="W19" s="32"/>
    </row>
    <row r="20" spans="2:23">
      <c r="B20" s="70"/>
      <c r="C20" s="32"/>
      <c r="D20" s="32"/>
      <c r="E20" s="32"/>
      <c r="F20" s="32"/>
      <c r="G20" s="32"/>
      <c r="H20" s="32"/>
      <c r="I20" s="32"/>
      <c r="J20" s="32"/>
      <c r="K20" s="32"/>
      <c r="L20" s="32"/>
      <c r="M20" s="32"/>
      <c r="N20" s="32"/>
      <c r="O20" s="32"/>
      <c r="P20" s="32"/>
      <c r="Q20" s="32"/>
      <c r="R20" s="32"/>
      <c r="S20" s="32"/>
      <c r="T20" s="32"/>
      <c r="U20" s="32"/>
      <c r="V20" s="32"/>
      <c r="W20" s="32"/>
    </row>
    <row r="21" spans="2:23">
      <c r="B21" s="70" t="s">
        <v>39</v>
      </c>
      <c r="C21" s="74">
        <f ca="1">Revenue!D23</f>
        <v>122.12116424111301</v>
      </c>
      <c r="D21" s="74">
        <f ca="1">Revenue!E23</f>
        <v>125.21389701034386</v>
      </c>
      <c r="E21" s="74">
        <f ca="1">Revenue!F23</f>
        <v>127.4658093253305</v>
      </c>
      <c r="F21" s="74">
        <f ca="1">Revenue!G23</f>
        <v>142.21160469011079</v>
      </c>
      <c r="G21" s="74">
        <f ca="1">Revenue!H23</f>
        <v>154.78758467492995</v>
      </c>
      <c r="H21" s="74">
        <f ca="1">Revenue!I23</f>
        <v>129.43790715016979</v>
      </c>
      <c r="I21" s="74">
        <f ca="1">Revenue!J23</f>
        <v>134.19800240974919</v>
      </c>
      <c r="J21" s="74">
        <f ca="1">Revenue!K23</f>
        <v>139.38520869914115</v>
      </c>
      <c r="K21" s="74">
        <f ca="1">Revenue!L23</f>
        <v>148.7984554133715</v>
      </c>
      <c r="L21" s="74">
        <f ca="1">Revenue!M23</f>
        <v>157.72498240204308</v>
      </c>
      <c r="M21" s="74">
        <f ca="1">Revenue!N23</f>
        <v>170.21668000828771</v>
      </c>
      <c r="N21" s="74">
        <f ca="1">Revenue!O23</f>
        <v>176.38978163173383</v>
      </c>
      <c r="O21" s="74">
        <f ca="1">Revenue!P23</f>
        <v>185.29105547431951</v>
      </c>
      <c r="P21" s="74">
        <f ca="1">Revenue!Q23</f>
        <v>193.55277333640245</v>
      </c>
      <c r="Q21" s="74">
        <f ca="1">Revenue!R23</f>
        <v>201.5324088695626</v>
      </c>
      <c r="R21" s="74">
        <f ca="1">Revenue!S23</f>
        <v>210.67196121362312</v>
      </c>
      <c r="S21" s="74">
        <f ca="1">Revenue!T23</f>
        <v>219.79883148412279</v>
      </c>
      <c r="T21" s="74">
        <f ca="1">Revenue!U23</f>
        <v>230.32239460734539</v>
      </c>
      <c r="U21" s="74">
        <f ca="1">Revenue!V23</f>
        <v>241.23893656739793</v>
      </c>
      <c r="V21" s="74">
        <f ca="1">Revenue!W23</f>
        <v>252.059236384168</v>
      </c>
      <c r="W21" s="32"/>
    </row>
    <row r="22" spans="2:23">
      <c r="B22" s="70" t="s">
        <v>38</v>
      </c>
      <c r="C22" s="74">
        <f ca="1">'Data Entry'!C7</f>
        <v>38.5</v>
      </c>
      <c r="D22" s="74">
        <f ca="1">'Data Entry'!D7</f>
        <v>32.108222635494158</v>
      </c>
      <c r="E22" s="74">
        <f ca="1">'Data Entry'!E7</f>
        <v>29.176740170031884</v>
      </c>
      <c r="F22" s="74">
        <f ca="1">'Data Entry'!F7</f>
        <v>38.745483528161536</v>
      </c>
      <c r="G22" s="74">
        <f ca="1">'Data Entry'!G7</f>
        <v>32.294380977683325</v>
      </c>
      <c r="H22" s="74">
        <f ca="1">'Data Entry'!H7</f>
        <v>28.450518065887362</v>
      </c>
      <c r="I22" s="74">
        <f ca="1">'Data Entry'!I7</f>
        <v>19.794155154091396</v>
      </c>
      <c r="J22" s="74">
        <f ca="1">'Data Entry'!J7</f>
        <v>24.794859192348571</v>
      </c>
      <c r="K22" s="74">
        <f ca="1">'Data Entry'!K7</f>
        <v>32.445762486716262</v>
      </c>
      <c r="L22" s="74">
        <f ca="1">'Data Entry'!L7</f>
        <v>26.441644527098834</v>
      </c>
      <c r="M22" s="74">
        <f ca="1">'Data Entry'!M7</f>
        <v>27.2348938629118</v>
      </c>
      <c r="N22" s="74">
        <f ca="1">'Data Entry'!N7</f>
        <v>28.37903533515129</v>
      </c>
      <c r="O22" s="74">
        <f ca="1">'Data Entry'!O7</f>
        <v>29.372301571881582</v>
      </c>
      <c r="P22" s="74">
        <f ca="1">'Data Entry'!P7</f>
        <v>30.400332126897435</v>
      </c>
      <c r="Q22" s="74">
        <f ca="1">'Data Entry'!Q7</f>
        <v>31.464343751338845</v>
      </c>
      <c r="R22" s="74">
        <f ca="1">'Data Entry'!R7</f>
        <v>32.565595782635704</v>
      </c>
      <c r="S22" s="74">
        <f ca="1">'Data Entry'!S7</f>
        <v>33.705391635027951</v>
      </c>
      <c r="T22" s="74">
        <f ca="1">'Data Entry'!T7</f>
        <v>34.885080342253929</v>
      </c>
      <c r="U22" s="74">
        <f ca="1">'Data Entry'!U7</f>
        <v>36.106058154232812</v>
      </c>
      <c r="V22" s="74">
        <f ca="1">'Data Entry'!V7</f>
        <v>37.369770189630955</v>
      </c>
      <c r="W22" s="32"/>
    </row>
    <row r="23" spans="2:23">
      <c r="B23" s="70" t="s">
        <v>40</v>
      </c>
      <c r="C23" s="74">
        <f t="shared" ref="C23:V23" si="1">C21-C22</f>
        <v>83.621164241113007</v>
      </c>
      <c r="D23" s="74">
        <f t="shared" si="1"/>
        <v>93.105674374849698</v>
      </c>
      <c r="E23" s="74">
        <f t="shared" si="1"/>
        <v>98.28906915529862</v>
      </c>
      <c r="F23" s="74">
        <f t="shared" si="1"/>
        <v>103.46612116194925</v>
      </c>
      <c r="G23" s="74">
        <f t="shared" si="1"/>
        <v>122.49320369724663</v>
      </c>
      <c r="H23" s="74">
        <f t="shared" si="1"/>
        <v>100.98738908428243</v>
      </c>
      <c r="I23" s="74">
        <f t="shared" si="1"/>
        <v>114.40384725565779</v>
      </c>
      <c r="J23" s="74">
        <f t="shared" si="1"/>
        <v>114.59034950679258</v>
      </c>
      <c r="K23" s="74">
        <f t="shared" si="1"/>
        <v>116.35269292665524</v>
      </c>
      <c r="L23" s="74">
        <f t="shared" si="1"/>
        <v>131.28333787494424</v>
      </c>
      <c r="M23" s="74">
        <f t="shared" si="1"/>
        <v>142.98178614537591</v>
      </c>
      <c r="N23" s="74">
        <f t="shared" si="1"/>
        <v>148.01074629658254</v>
      </c>
      <c r="O23" s="74">
        <f t="shared" si="1"/>
        <v>155.91875390243791</v>
      </c>
      <c r="P23" s="74">
        <f t="shared" si="1"/>
        <v>163.15244120950501</v>
      </c>
      <c r="Q23" s="74">
        <f t="shared" si="1"/>
        <v>170.06806511822376</v>
      </c>
      <c r="R23" s="74">
        <f t="shared" si="1"/>
        <v>178.10636543098741</v>
      </c>
      <c r="S23" s="74">
        <f t="shared" si="1"/>
        <v>186.09343984909484</v>
      </c>
      <c r="T23" s="74">
        <f t="shared" si="1"/>
        <v>195.43731426509146</v>
      </c>
      <c r="U23" s="74">
        <f t="shared" si="1"/>
        <v>205.13287841316512</v>
      </c>
      <c r="V23" s="74">
        <f t="shared" si="1"/>
        <v>214.68946619453703</v>
      </c>
      <c r="W23" s="32"/>
    </row>
    <row r="24" spans="2:23">
      <c r="B24" s="70"/>
      <c r="C24" s="32"/>
      <c r="D24" s="32"/>
      <c r="E24" s="32"/>
      <c r="F24" s="32"/>
      <c r="G24" s="32"/>
      <c r="H24" s="32"/>
      <c r="I24" s="32"/>
      <c r="J24" s="32"/>
      <c r="K24" s="32"/>
      <c r="L24" s="32"/>
      <c r="M24" s="32"/>
      <c r="N24" s="32"/>
      <c r="O24" s="32"/>
      <c r="P24" s="32"/>
      <c r="Q24" s="32"/>
      <c r="R24" s="32"/>
      <c r="S24" s="32"/>
      <c r="T24" s="32"/>
      <c r="U24" s="32"/>
      <c r="V24" s="32"/>
      <c r="W24" s="32"/>
    </row>
    <row r="25" spans="2:23">
      <c r="B25" s="70" t="s">
        <v>41</v>
      </c>
      <c r="C25" s="32"/>
      <c r="D25" s="32"/>
      <c r="E25" s="32"/>
      <c r="F25" s="32"/>
      <c r="G25" s="32"/>
      <c r="H25" s="32"/>
      <c r="I25" s="32"/>
      <c r="J25" s="32"/>
      <c r="K25" s="32"/>
      <c r="L25" s="32"/>
      <c r="M25" s="32"/>
      <c r="N25" s="32"/>
      <c r="O25" s="32"/>
      <c r="P25" s="32"/>
      <c r="Q25" s="32"/>
      <c r="R25" s="32"/>
      <c r="S25" s="32"/>
      <c r="T25" s="32"/>
      <c r="U25" s="32"/>
      <c r="V25" s="32"/>
      <c r="W25" s="32"/>
    </row>
    <row r="26" spans="2:23">
      <c r="B26" s="70" t="s">
        <v>38</v>
      </c>
      <c r="C26" s="73">
        <f t="shared" ref="C26:L26" si="2">C22/C21</f>
        <v>0.3152606695100495</v>
      </c>
      <c r="D26" s="73">
        <f t="shared" si="2"/>
        <v>0.25642698935280095</v>
      </c>
      <c r="E26" s="73">
        <f t="shared" si="2"/>
        <v>0.22889855973505963</v>
      </c>
      <c r="F26" s="73">
        <f t="shared" si="2"/>
        <v>0.27244952064629818</v>
      </c>
      <c r="G26" s="73">
        <f t="shared" si="2"/>
        <v>0.20863676531619049</v>
      </c>
      <c r="H26" s="73">
        <f t="shared" si="2"/>
        <v>0.21980051047086202</v>
      </c>
      <c r="I26" s="73">
        <f t="shared" si="2"/>
        <v>0.14749962591584295</v>
      </c>
      <c r="J26" s="73">
        <f t="shared" si="2"/>
        <v>0.1778873054304316</v>
      </c>
      <c r="K26" s="73">
        <f t="shared" si="2"/>
        <v>0.21805174251694942</v>
      </c>
      <c r="L26" s="73">
        <f t="shared" si="2"/>
        <v>0.16764398463966051</v>
      </c>
      <c r="M26" s="73">
        <f t="shared" ref="M26:V26" si="3">L26</f>
        <v>0.16764398463966051</v>
      </c>
      <c r="N26" s="73">
        <f t="shared" si="3"/>
        <v>0.16764398463966051</v>
      </c>
      <c r="O26" s="73">
        <f t="shared" si="3"/>
        <v>0.16764398463966051</v>
      </c>
      <c r="P26" s="73">
        <f t="shared" si="3"/>
        <v>0.16764398463966051</v>
      </c>
      <c r="Q26" s="73">
        <f t="shared" si="3"/>
        <v>0.16764398463966051</v>
      </c>
      <c r="R26" s="73">
        <f t="shared" si="3"/>
        <v>0.16764398463966051</v>
      </c>
      <c r="S26" s="73">
        <f t="shared" si="3"/>
        <v>0.16764398463966051</v>
      </c>
      <c r="T26" s="73">
        <f t="shared" si="3"/>
        <v>0.16764398463966051</v>
      </c>
      <c r="U26" s="73">
        <f t="shared" si="3"/>
        <v>0.16764398463966051</v>
      </c>
      <c r="V26" s="73">
        <f t="shared" si="3"/>
        <v>0.16764398463966051</v>
      </c>
      <c r="W26" s="32"/>
    </row>
    <row r="27" spans="2:23">
      <c r="B27" s="70" t="s">
        <v>40</v>
      </c>
      <c r="C27" s="73">
        <f t="shared" ref="C27:L27" si="4">1-C26</f>
        <v>0.6847393304899505</v>
      </c>
      <c r="D27" s="73">
        <f t="shared" si="4"/>
        <v>0.74357301064719905</v>
      </c>
      <c r="E27" s="73">
        <f t="shared" si="4"/>
        <v>0.77110144026494032</v>
      </c>
      <c r="F27" s="73">
        <f t="shared" si="4"/>
        <v>0.72755047935370176</v>
      </c>
      <c r="G27" s="73">
        <f t="shared" si="4"/>
        <v>0.79136323468380954</v>
      </c>
      <c r="H27" s="73">
        <f t="shared" si="4"/>
        <v>0.78019948952913798</v>
      </c>
      <c r="I27" s="73">
        <f t="shared" si="4"/>
        <v>0.85250037408415702</v>
      </c>
      <c r="J27" s="73">
        <f t="shared" si="4"/>
        <v>0.82211269456956837</v>
      </c>
      <c r="K27" s="73">
        <f t="shared" si="4"/>
        <v>0.78194825748305052</v>
      </c>
      <c r="L27" s="73">
        <f t="shared" si="4"/>
        <v>0.83235601536033954</v>
      </c>
      <c r="M27" s="73">
        <f t="shared" ref="M27:V27" si="5">L27</f>
        <v>0.83235601536033954</v>
      </c>
      <c r="N27" s="73">
        <f t="shared" si="5"/>
        <v>0.83235601536033954</v>
      </c>
      <c r="O27" s="73">
        <f t="shared" si="5"/>
        <v>0.83235601536033954</v>
      </c>
      <c r="P27" s="73">
        <f t="shared" si="5"/>
        <v>0.83235601536033954</v>
      </c>
      <c r="Q27" s="73">
        <f t="shared" si="5"/>
        <v>0.83235601536033954</v>
      </c>
      <c r="R27" s="73">
        <f t="shared" si="5"/>
        <v>0.83235601536033954</v>
      </c>
      <c r="S27" s="73">
        <f t="shared" si="5"/>
        <v>0.83235601536033954</v>
      </c>
      <c r="T27" s="73">
        <f t="shared" si="5"/>
        <v>0.83235601536033954</v>
      </c>
      <c r="U27" s="73">
        <f t="shared" si="5"/>
        <v>0.83235601536033954</v>
      </c>
      <c r="V27" s="73">
        <f t="shared" si="5"/>
        <v>0.83235601536033954</v>
      </c>
      <c r="W27" s="32"/>
    </row>
    <row r="28" spans="2:23">
      <c r="B28" s="70"/>
      <c r="C28" s="32"/>
      <c r="D28" s="32"/>
      <c r="E28" s="32"/>
      <c r="F28" s="32"/>
      <c r="G28" s="32"/>
      <c r="H28" s="32"/>
      <c r="I28" s="32"/>
      <c r="J28" s="32"/>
      <c r="K28" s="32"/>
      <c r="L28" s="32"/>
      <c r="M28" s="32"/>
      <c r="N28" s="32"/>
      <c r="O28" s="32"/>
      <c r="P28" s="32"/>
      <c r="Q28" s="32"/>
      <c r="R28" s="32"/>
      <c r="S28" s="32"/>
      <c r="T28" s="32"/>
      <c r="U28" s="32"/>
      <c r="V28" s="32"/>
      <c r="W28" s="32"/>
    </row>
    <row r="29" spans="2:23">
      <c r="B29" s="70" t="s">
        <v>42</v>
      </c>
      <c r="C29" s="32"/>
      <c r="D29" s="32"/>
      <c r="E29" s="32"/>
      <c r="F29" s="32"/>
      <c r="G29" s="32"/>
      <c r="H29" s="32"/>
      <c r="I29" s="32"/>
      <c r="J29" s="32"/>
      <c r="K29" s="32"/>
      <c r="L29" s="32"/>
      <c r="M29" s="32"/>
      <c r="N29" s="32"/>
      <c r="O29" s="32"/>
      <c r="P29" s="32"/>
      <c r="Q29" s="32"/>
      <c r="R29" s="32"/>
      <c r="S29" s="32"/>
      <c r="T29" s="32"/>
      <c r="U29" s="32"/>
      <c r="V29" s="32"/>
      <c r="W29" s="32"/>
    </row>
    <row r="30" spans="2:23">
      <c r="B30" s="70" t="s">
        <v>38</v>
      </c>
      <c r="C30" s="74">
        <f ca="1">'Data Entry'!C45</f>
        <v>119.8</v>
      </c>
      <c r="D30" s="74">
        <f ca="1">'Data Entry'!D45</f>
        <v>120.1</v>
      </c>
      <c r="E30" s="74">
        <f ca="1">'Data Entry'!E45</f>
        <v>121.125</v>
      </c>
      <c r="F30" s="74">
        <f ca="1">'Data Entry'!F45</f>
        <v>122.9</v>
      </c>
      <c r="G30" s="74">
        <f ca="1">'Data Entry'!G45</f>
        <v>128.4</v>
      </c>
      <c r="H30" s="74">
        <f ca="1">'Data Entry'!H45</f>
        <v>134.02500000000001</v>
      </c>
      <c r="I30" s="74">
        <f ca="1">'Data Entry'!I45</f>
        <v>138.05000000000001</v>
      </c>
      <c r="J30" s="74">
        <f ca="1">'Data Entry'!J45</f>
        <v>141.875</v>
      </c>
      <c r="K30" s="74">
        <f ca="1">'Data Entry'!K45</f>
        <v>145.19999999999999</v>
      </c>
      <c r="L30" s="74">
        <f ca="1">'Data Entry'!L45</f>
        <v>149.07499999999999</v>
      </c>
      <c r="M30" s="74">
        <f ca="1">'Data Entry'!M45</f>
        <v>154.35000000000002</v>
      </c>
      <c r="N30" s="74">
        <f ca="1">'Data Entry'!N45</f>
        <v>157.95000000000002</v>
      </c>
      <c r="O30" s="74">
        <f ca="1">'Data Entry'!O45</f>
        <v>164.82499999999999</v>
      </c>
      <c r="P30" s="74">
        <f ca="1">'Data Entry'!P45</f>
        <v>170.69999999999996</v>
      </c>
      <c r="Q30" s="74">
        <f ca="1">'Data Entry'!Q45</f>
        <v>176.8</v>
      </c>
      <c r="R30" s="74">
        <f ca="1">'Data Entry'!R45</f>
        <v>183.1</v>
      </c>
      <c r="S30" s="74">
        <f ca="1">'Data Entry'!S45</f>
        <v>189.6</v>
      </c>
      <c r="T30" s="74">
        <f ca="1">'Data Entry'!T45</f>
        <v>196.3</v>
      </c>
      <c r="U30" s="74">
        <f ca="1">'Data Entry'!U45</f>
        <v>203.3</v>
      </c>
      <c r="V30" s="74">
        <f ca="1">'Data Entry'!V45</f>
        <v>210.6</v>
      </c>
      <c r="W30" s="32"/>
    </row>
    <row r="31" spans="2:23">
      <c r="B31" s="70" t="s">
        <v>128</v>
      </c>
      <c r="C31" s="74">
        <f>C23/C35</f>
        <v>16.696359126808897</v>
      </c>
      <c r="D31" s="74">
        <f t="shared" ref="D31:V31" si="6">D23/D35</f>
        <v>18.342476221192229</v>
      </c>
      <c r="E31" s="74">
        <f t="shared" si="6"/>
        <v>19.052300425700956</v>
      </c>
      <c r="F31" s="74">
        <f t="shared" si="6"/>
        <v>19.685454522443731</v>
      </c>
      <c r="G31" s="74">
        <f t="shared" si="6"/>
        <v>22.828950209967353</v>
      </c>
      <c r="H31" s="74">
        <f t="shared" si="6"/>
        <v>18.432502881401042</v>
      </c>
      <c r="I31" s="74">
        <f t="shared" si="6"/>
        <v>20.445548849913475</v>
      </c>
      <c r="J31" s="74">
        <f t="shared" si="6"/>
        <v>20.030920899076214</v>
      </c>
      <c r="K31" s="74">
        <f t="shared" si="6"/>
        <v>19.871810946287383</v>
      </c>
      <c r="L31" s="74">
        <f t="shared" si="6"/>
        <v>21.877626679402738</v>
      </c>
      <c r="M31" s="74">
        <f t="shared" si="6"/>
        <v>23.223985990042571</v>
      </c>
      <c r="N31" s="74">
        <f t="shared" si="6"/>
        <v>23.46106644786391</v>
      </c>
      <c r="O31" s="74">
        <f t="shared" si="6"/>
        <v>24.131976047038691</v>
      </c>
      <c r="P31" s="74">
        <f t="shared" si="6"/>
        <v>24.679297345646017</v>
      </c>
      <c r="Q31" s="74">
        <f t="shared" si="6"/>
        <v>25.162880300250595</v>
      </c>
      <c r="R31" s="74">
        <f t="shared" si="6"/>
        <v>25.793731245848722</v>
      </c>
      <c r="S31" s="74">
        <f t="shared" si="6"/>
        <v>26.396315463602107</v>
      </c>
      <c r="T31" s="74">
        <f t="shared" si="6"/>
        <v>27.168462341902462</v>
      </c>
      <c r="U31" s="74">
        <f t="shared" si="6"/>
        <v>27.962787097145181</v>
      </c>
      <c r="V31" s="74">
        <f t="shared" si="6"/>
        <v>28.712704724991323</v>
      </c>
      <c r="W31" s="32"/>
    </row>
    <row r="32" spans="2:23">
      <c r="B32" s="70"/>
      <c r="C32" s="32"/>
      <c r="D32" s="32"/>
      <c r="E32" s="32"/>
      <c r="F32" s="32"/>
      <c r="G32" s="32"/>
      <c r="H32" s="32"/>
      <c r="I32" s="32"/>
      <c r="J32" s="32"/>
      <c r="K32" s="32"/>
      <c r="L32" s="32"/>
      <c r="M32" s="32"/>
      <c r="N32" s="32"/>
      <c r="O32" s="32"/>
      <c r="P32" s="32"/>
      <c r="Q32" s="32"/>
      <c r="R32" s="32"/>
      <c r="S32" s="32"/>
      <c r="T32" s="32"/>
      <c r="U32" s="32"/>
      <c r="V32" s="32"/>
      <c r="W32" s="32"/>
    </row>
    <row r="33" spans="2:23">
      <c r="B33" s="70" t="s">
        <v>43</v>
      </c>
      <c r="C33" s="32"/>
      <c r="D33" s="32"/>
      <c r="E33" s="32"/>
      <c r="F33" s="32"/>
      <c r="G33" s="32"/>
      <c r="H33" s="32"/>
      <c r="I33" s="32"/>
      <c r="J33" s="32"/>
      <c r="K33" s="32"/>
      <c r="L33" s="32"/>
      <c r="M33" s="32"/>
      <c r="N33" s="32"/>
      <c r="O33" s="32"/>
      <c r="P33" s="32"/>
      <c r="Q33" s="32"/>
      <c r="R33" s="32"/>
      <c r="S33" s="32"/>
      <c r="T33" s="32"/>
      <c r="U33" s="32"/>
      <c r="V33" s="32"/>
      <c r="W33" s="32"/>
    </row>
    <row r="34" spans="2:23">
      <c r="B34" s="70" t="s">
        <v>129</v>
      </c>
      <c r="C34" s="75">
        <f t="shared" ref="C34:V34" si="7">C22/C30</f>
        <v>0.32136894824707846</v>
      </c>
      <c r="D34" s="75">
        <f t="shared" si="7"/>
        <v>0.26734573385090893</v>
      </c>
      <c r="E34" s="75">
        <f t="shared" si="7"/>
        <v>0.24088123979386489</v>
      </c>
      <c r="F34" s="75">
        <f t="shared" si="7"/>
        <v>0.31526024026168864</v>
      </c>
      <c r="G34" s="75">
        <f t="shared" si="7"/>
        <v>0.25151387054270502</v>
      </c>
      <c r="H34" s="75">
        <f t="shared" si="7"/>
        <v>0.21227769495159382</v>
      </c>
      <c r="I34" s="75">
        <f t="shared" si="7"/>
        <v>0.14338395620493585</v>
      </c>
      <c r="J34" s="75">
        <f t="shared" si="7"/>
        <v>0.17476552734695028</v>
      </c>
      <c r="K34" s="75">
        <f t="shared" si="7"/>
        <v>0.22345566450906518</v>
      </c>
      <c r="L34" s="75">
        <f t="shared" si="7"/>
        <v>0.17737142060773997</v>
      </c>
      <c r="M34" s="75">
        <f t="shared" si="7"/>
        <v>0.17644893983098023</v>
      </c>
      <c r="N34" s="75">
        <f t="shared" si="7"/>
        <v>0.17967100560399676</v>
      </c>
      <c r="O34" s="75">
        <f t="shared" si="7"/>
        <v>0.17820295205145811</v>
      </c>
      <c r="P34" s="75">
        <f t="shared" si="7"/>
        <v>0.17809216243056497</v>
      </c>
      <c r="Q34" s="75">
        <f t="shared" si="7"/>
        <v>0.17796574519988034</v>
      </c>
      <c r="R34" s="75">
        <f t="shared" si="7"/>
        <v>0.17785688575988917</v>
      </c>
      <c r="S34" s="75">
        <f t="shared" si="7"/>
        <v>0.17777105292736262</v>
      </c>
      <c r="T34" s="75">
        <f t="shared" si="7"/>
        <v>0.17771309394933227</v>
      </c>
      <c r="U34" s="75">
        <f t="shared" si="7"/>
        <v>0.17759989254418501</v>
      </c>
      <c r="V34" s="75">
        <f t="shared" si="7"/>
        <v>0.1774443028947339</v>
      </c>
      <c r="W34" s="32"/>
    </row>
    <row r="35" spans="2:23">
      <c r="B35" s="70" t="s">
        <v>127</v>
      </c>
      <c r="C35" s="75">
        <f ca="1">'Data Entry'!C10/'Data Entry'!C48</f>
        <v>5.0083472454090154</v>
      </c>
      <c r="D35" s="75">
        <f ca="1">'Data Entry'!D10/'Data Entry'!D48</f>
        <v>5.0759599332220366</v>
      </c>
      <c r="E35" s="75">
        <f ca="1">'Data Entry'!E10/'Data Entry'!E48</f>
        <v>5.1589082136616815</v>
      </c>
      <c r="F35" s="75">
        <f ca="1">'Data Entry'!F10/'Data Entry'!F48</f>
        <v>5.2559681080254315</v>
      </c>
      <c r="G35" s="75">
        <f ca="1">'Data Entry'!G10/'Data Entry'!G48</f>
        <v>5.365695862955838</v>
      </c>
      <c r="H35" s="75">
        <f ca="1">'Data Entry'!H10/'Data Entry'!H48</f>
        <v>5.4787670309376049</v>
      </c>
      <c r="I35" s="75">
        <f ca="1">'Data Entry'!I10/'Data Entry'!I48</f>
        <v>5.5955380848649581</v>
      </c>
      <c r="J35" s="75">
        <f ca="1">'Data Entry'!J10/'Data Entry'!J48</f>
        <v>5.7206730576264846</v>
      </c>
      <c r="K35" s="75">
        <f ca="1">'Data Entry'!K10/'Data Entry'!K48</f>
        <v>5.8551630367836811</v>
      </c>
      <c r="L35" s="75">
        <f ca="1">'Data Entry'!L10/'Data Entry'!L48</f>
        <v>6.0008034600272415</v>
      </c>
      <c r="M35" s="75">
        <f ca="1">'Data Entry'!M10/'Data Entry'!M48</f>
        <v>6.1566428005373508</v>
      </c>
      <c r="N35" s="75">
        <f ca="1">'Data Entry'!N10/'Data Entry'!N48</f>
        <v>6.3087816841360453</v>
      </c>
      <c r="O35" s="75">
        <f ca="1">'Data Entry'!O10/'Data Entry'!O48</f>
        <v>6.4610852256158768</v>
      </c>
      <c r="P35" s="75">
        <f ca="1">'Data Entry'!P10/'Data Entry'!P48</f>
        <v>6.6109030141528233</v>
      </c>
      <c r="Q35" s="75">
        <f ca="1">'Data Entry'!Q10/'Data Entry'!Q48</f>
        <v>6.7586883174312149</v>
      </c>
      <c r="R35" s="75">
        <f ca="1">'Data Entry'!R10/'Data Entry'!R48</f>
        <v>6.9050252456069954</v>
      </c>
      <c r="S35" s="75">
        <f ca="1">'Data Entry'!S10/'Data Entry'!S48</f>
        <v>7.0499778692863089</v>
      </c>
      <c r="T35" s="75">
        <f ca="1">'Data Entry'!T10/'Data Entry'!T48</f>
        <v>7.1935360862754676</v>
      </c>
      <c r="U35" s="75">
        <f ca="1">'Data Entry'!U10/'Data Entry'!U48</f>
        <v>7.3359239084614654</v>
      </c>
      <c r="V35" s="75">
        <f ca="1">'Data Entry'!V10/'Data Entry'!V48</f>
        <v>7.4771592662837136</v>
      </c>
      <c r="W35" s="32"/>
    </row>
    <row r="36" spans="2:23">
      <c r="B36" s="70"/>
      <c r="C36" s="32"/>
      <c r="D36" s="69"/>
      <c r="E36" s="69"/>
      <c r="F36" s="69"/>
      <c r="G36" s="69"/>
      <c r="H36" s="69"/>
      <c r="I36" s="69"/>
      <c r="J36" s="69"/>
      <c r="K36" s="69"/>
      <c r="L36" s="69"/>
      <c r="M36" s="69"/>
      <c r="N36" s="69"/>
      <c r="O36" s="69"/>
      <c r="P36" s="69"/>
      <c r="Q36" s="69"/>
      <c r="R36" s="69"/>
      <c r="S36" s="69"/>
      <c r="T36" s="69"/>
      <c r="U36" s="69"/>
      <c r="V36" s="69"/>
      <c r="W36" s="32"/>
    </row>
    <row r="37" spans="2:23">
      <c r="B37" s="70" t="s">
        <v>44</v>
      </c>
      <c r="C37" s="32"/>
      <c r="D37" s="69">
        <f t="shared" ref="D37:V37" si="8">C26*LN(D34/C34)+C27*LN(D35/C35)</f>
        <v>-4.8840681544779635E-2</v>
      </c>
      <c r="E37" s="69">
        <f t="shared" si="8"/>
        <v>-1.4676800560612697E-2</v>
      </c>
      <c r="F37" s="69">
        <f t="shared" si="8"/>
        <v>7.5968073583874404E-2</v>
      </c>
      <c r="G37" s="69">
        <f t="shared" si="8"/>
        <v>-4.6513888360641062E-2</v>
      </c>
      <c r="H37" s="69">
        <f t="shared" si="8"/>
        <v>-1.8882291546196042E-2</v>
      </c>
      <c r="I37" s="69">
        <f t="shared" si="8"/>
        <v>-6.9789002200879371E-2</v>
      </c>
      <c r="J37" s="69">
        <f t="shared" si="8"/>
        <v>4.8047720195283222E-2</v>
      </c>
      <c r="K37" s="69">
        <f t="shared" si="8"/>
        <v>6.2822712763950531E-2</v>
      </c>
      <c r="L37" s="69">
        <f t="shared" si="8"/>
        <v>-3.1150672532118433E-2</v>
      </c>
      <c r="M37" s="69">
        <f t="shared" si="8"/>
        <v>2.0465993844725184E-2</v>
      </c>
      <c r="N37" s="69">
        <f t="shared" si="8"/>
        <v>2.3352269731889422E-2</v>
      </c>
      <c r="O37" s="69">
        <f t="shared" si="8"/>
        <v>1.8480204889036917E-2</v>
      </c>
      <c r="P37" s="69">
        <f t="shared" si="8"/>
        <v>1.8975808339042555E-2</v>
      </c>
      <c r="Q37" s="69">
        <f t="shared" si="8"/>
        <v>1.8283164517746774E-2</v>
      </c>
      <c r="R37" s="69">
        <f t="shared" si="8"/>
        <v>1.772699450261115E-2</v>
      </c>
      <c r="S37" s="69">
        <f t="shared" si="8"/>
        <v>1.7211301453859275E-2</v>
      </c>
      <c r="T37" s="69">
        <f t="shared" si="8"/>
        <v>1.6724282110230221E-2</v>
      </c>
      <c r="U37" s="69">
        <f t="shared" si="8"/>
        <v>1.6207777194210082E-2</v>
      </c>
      <c r="V37" s="69">
        <f t="shared" si="8"/>
        <v>1.5725747713249558E-2</v>
      </c>
      <c r="W37" s="32"/>
    </row>
    <row r="39" spans="2:23">
      <c r="B39" s="70" t="s">
        <v>104</v>
      </c>
      <c r="D39" s="76">
        <f>D16-D37</f>
        <v>7.166475511274617E-2</v>
      </c>
      <c r="E39" s="76">
        <f t="shared" ref="E39:V39" si="9">E16-E37</f>
        <v>2.4162983268470824E-2</v>
      </c>
      <c r="F39" s="76">
        <f t="shared" si="9"/>
        <v>2.5168299189970253E-2</v>
      </c>
      <c r="G39" s="76">
        <f t="shared" si="9"/>
        <v>9.1165974753543905E-2</v>
      </c>
      <c r="H39" s="76">
        <f t="shared" si="9"/>
        <v>1.5989544817012379E-2</v>
      </c>
      <c r="I39" s="76">
        <f t="shared" si="9"/>
        <v>7.6974538881289051E-2</v>
      </c>
      <c r="J39" s="76">
        <f t="shared" si="9"/>
        <v>-3.6724790747740564E-2</v>
      </c>
      <c r="K39" s="76">
        <f t="shared" si="9"/>
        <v>-1.8454383657985955E-2</v>
      </c>
      <c r="L39" s="76">
        <f t="shared" si="9"/>
        <v>6.4803963364859871E-2</v>
      </c>
      <c r="M39" s="76">
        <f t="shared" si="9"/>
        <v>4.353017146711087E-2</v>
      </c>
      <c r="N39" s="76">
        <f t="shared" si="9"/>
        <v>9.94411994474707E-3</v>
      </c>
      <c r="O39" s="76">
        <f t="shared" si="9"/>
        <v>6.7460971181335407E-3</v>
      </c>
      <c r="P39" s="76">
        <f t="shared" si="9"/>
        <v>6.4496418298412642E-3</v>
      </c>
      <c r="Q39" s="76">
        <f t="shared" si="9"/>
        <v>7.1319113190011704E-3</v>
      </c>
      <c r="R39" s="76">
        <f t="shared" si="9"/>
        <v>7.6286148349895902E-3</v>
      </c>
      <c r="S39" s="76">
        <f t="shared" si="9"/>
        <v>8.1874103272182308E-3</v>
      </c>
      <c r="T39" s="76">
        <f t="shared" si="9"/>
        <v>8.6655168749118286E-3</v>
      </c>
      <c r="U39" s="76">
        <f t="shared" si="9"/>
        <v>9.1735961737300052E-3</v>
      </c>
      <c r="V39" s="76">
        <f t="shared" si="9"/>
        <v>9.664213664803651E-3</v>
      </c>
    </row>
  </sheetData>
  <mergeCells count="1">
    <mergeCell ref="B1:V1"/>
  </mergeCells>
  <phoneticPr fontId="0" type="noConversion"/>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B1:W39"/>
  <sheetViews>
    <sheetView topLeftCell="A10" zoomScale="80" zoomScaleNormal="80" workbookViewId="0">
      <selection activeCell="F46" sqref="F46"/>
    </sheetView>
  </sheetViews>
  <sheetFormatPr defaultRowHeight="15"/>
  <cols>
    <col min="1" max="1" width="9.140625" style="8"/>
    <col min="2" max="2" width="29.28515625" style="8" customWidth="1"/>
    <col min="3" max="16384" width="9.140625" style="8"/>
  </cols>
  <sheetData>
    <row r="1" spans="2:23" ht="21">
      <c r="B1" s="104" t="s">
        <v>107</v>
      </c>
      <c r="C1" s="104"/>
      <c r="D1" s="104"/>
      <c r="E1" s="104"/>
      <c r="F1" s="104"/>
      <c r="G1" s="104"/>
      <c r="H1" s="104"/>
      <c r="I1" s="104"/>
      <c r="J1" s="104"/>
      <c r="K1" s="104"/>
      <c r="L1" s="104"/>
      <c r="M1" s="104"/>
      <c r="N1" s="104"/>
      <c r="O1" s="104"/>
      <c r="P1" s="104"/>
      <c r="Q1" s="104"/>
      <c r="R1" s="104"/>
      <c r="S1" s="104"/>
      <c r="T1" s="104"/>
      <c r="U1" s="104"/>
      <c r="V1" s="104"/>
    </row>
    <row r="2" spans="2:23">
      <c r="B2" s="70"/>
      <c r="C2" s="32"/>
      <c r="D2" s="32"/>
      <c r="E2" s="32"/>
      <c r="F2" s="32"/>
      <c r="G2" s="32"/>
      <c r="H2" s="32"/>
      <c r="I2" s="32"/>
      <c r="J2" s="32"/>
      <c r="K2" s="32"/>
      <c r="L2" s="32"/>
      <c r="M2" s="32"/>
      <c r="N2" s="32"/>
      <c r="O2" s="32"/>
      <c r="P2" s="32"/>
      <c r="Q2" s="32"/>
      <c r="R2" s="32"/>
      <c r="S2" s="32"/>
      <c r="T2" s="32"/>
      <c r="U2" s="32"/>
      <c r="V2" s="32"/>
      <c r="W2" s="32"/>
    </row>
    <row r="3" spans="2:23">
      <c r="C3" s="32"/>
      <c r="D3" s="32"/>
      <c r="E3" s="32"/>
      <c r="F3" s="32"/>
      <c r="G3" s="32"/>
      <c r="H3" s="32"/>
      <c r="I3" s="32"/>
      <c r="J3" s="32"/>
      <c r="K3" s="32"/>
      <c r="L3" s="32"/>
      <c r="M3" s="32"/>
      <c r="N3" s="32"/>
      <c r="O3" s="32"/>
      <c r="P3" s="32"/>
      <c r="Q3" s="32"/>
      <c r="R3" s="32"/>
      <c r="S3" s="32"/>
      <c r="T3" s="32"/>
      <c r="U3" s="32"/>
      <c r="V3" s="32"/>
      <c r="W3" s="32"/>
    </row>
    <row r="4" spans="2:23">
      <c r="B4" s="71" t="s">
        <v>33</v>
      </c>
      <c r="C4" s="32">
        <f ca="1">'TFP Consolidated '!C4</f>
        <v>1996</v>
      </c>
      <c r="D4" s="32">
        <f ca="1">'TFP Consolidated '!D4</f>
        <v>1997</v>
      </c>
      <c r="E4" s="32">
        <f ca="1">'TFP Consolidated '!E4</f>
        <v>1998</v>
      </c>
      <c r="F4" s="32">
        <f ca="1">'TFP Consolidated '!F4</f>
        <v>1999</v>
      </c>
      <c r="G4" s="32">
        <f ca="1">'TFP Consolidated '!G4</f>
        <v>2000</v>
      </c>
      <c r="H4" s="32">
        <f ca="1">'TFP Consolidated '!H4</f>
        <v>2001</v>
      </c>
      <c r="I4" s="32">
        <f ca="1">'TFP Consolidated '!I4</f>
        <v>2002</v>
      </c>
      <c r="J4" s="32">
        <f ca="1">'TFP Consolidated '!J4</f>
        <v>2003</v>
      </c>
      <c r="K4" s="32">
        <f ca="1">'TFP Consolidated '!K4</f>
        <v>2004</v>
      </c>
      <c r="L4" s="32">
        <f ca="1">'TFP Consolidated '!L4</f>
        <v>2005</v>
      </c>
      <c r="M4" s="32">
        <f ca="1">'TFP Consolidated '!M4</f>
        <v>2006</v>
      </c>
      <c r="N4" s="32">
        <f ca="1">'TFP Consolidated '!N4</f>
        <v>2007</v>
      </c>
      <c r="O4" s="32">
        <f ca="1">'TFP Consolidated '!O4</f>
        <v>2008</v>
      </c>
      <c r="P4" s="32">
        <f ca="1">'TFP Consolidated '!P4</f>
        <v>2009</v>
      </c>
      <c r="Q4" s="32">
        <f ca="1">'TFP Consolidated '!Q4</f>
        <v>2010</v>
      </c>
      <c r="R4" s="32">
        <f ca="1">'TFP Consolidated '!R4</f>
        <v>2011</v>
      </c>
      <c r="S4" s="32">
        <f ca="1">'TFP Consolidated '!S4</f>
        <v>2012</v>
      </c>
      <c r="T4" s="32">
        <f ca="1">'TFP Consolidated '!T4</f>
        <v>2013</v>
      </c>
      <c r="U4" s="32">
        <f ca="1">'TFP Consolidated '!U4</f>
        <v>2014</v>
      </c>
      <c r="V4" s="32">
        <f ca="1">'TFP Consolidated '!V4</f>
        <v>2015</v>
      </c>
      <c r="W4" s="32"/>
    </row>
    <row r="5" spans="2:23">
      <c r="C5" s="32"/>
      <c r="D5" s="32"/>
      <c r="E5" s="32"/>
      <c r="F5" s="32"/>
      <c r="G5" s="32"/>
      <c r="H5" s="32"/>
      <c r="I5" s="32"/>
      <c r="J5" s="32"/>
      <c r="K5" s="32"/>
      <c r="L5" s="32"/>
      <c r="M5" s="32"/>
      <c r="N5" s="32"/>
      <c r="O5" s="32"/>
      <c r="P5" s="32"/>
      <c r="Q5" s="32"/>
      <c r="R5" s="32"/>
      <c r="S5" s="32"/>
      <c r="T5" s="32"/>
      <c r="U5" s="32"/>
      <c r="V5" s="32"/>
      <c r="W5" s="32"/>
    </row>
    <row r="6" spans="2:23">
      <c r="B6" s="70" t="s">
        <v>35</v>
      </c>
      <c r="C6" s="32"/>
      <c r="D6" s="32"/>
      <c r="E6" s="32"/>
      <c r="F6" s="32"/>
      <c r="G6" s="32"/>
      <c r="H6" s="32"/>
      <c r="I6" s="32"/>
      <c r="J6" s="32"/>
      <c r="K6" s="32"/>
      <c r="L6" s="32"/>
      <c r="M6" s="32"/>
      <c r="N6" s="32"/>
      <c r="O6" s="32"/>
      <c r="P6" s="32"/>
      <c r="Q6" s="32"/>
      <c r="R6" s="32"/>
      <c r="S6" s="32"/>
      <c r="T6" s="32"/>
      <c r="U6" s="32"/>
      <c r="V6" s="32"/>
      <c r="W6" s="32"/>
    </row>
    <row r="7" spans="2:23">
      <c r="B7" s="72" t="s">
        <v>3</v>
      </c>
      <c r="C7" s="26">
        <f ca="1">'Data Entry'!C33</f>
        <v>0.2</v>
      </c>
      <c r="D7" s="26">
        <f ca="1">'Data Entry'!D33</f>
        <v>0.2</v>
      </c>
      <c r="E7" s="26">
        <f ca="1">'Data Entry'!E33</f>
        <v>0.2</v>
      </c>
      <c r="F7" s="26">
        <f ca="1">'Data Entry'!F33</f>
        <v>0.2</v>
      </c>
      <c r="G7" s="26">
        <f ca="1">'Data Entry'!G33</f>
        <v>0.2</v>
      </c>
      <c r="H7" s="26">
        <f ca="1">'Data Entry'!H33</f>
        <v>0.2</v>
      </c>
      <c r="I7" s="26">
        <f ca="1">'Data Entry'!I33</f>
        <v>0.2</v>
      </c>
      <c r="J7" s="26">
        <f ca="1">'Data Entry'!J33</f>
        <v>0.2</v>
      </c>
      <c r="K7" s="26">
        <f ca="1">'Data Entry'!K33</f>
        <v>0.2</v>
      </c>
      <c r="L7" s="26">
        <f ca="1">'Data Entry'!L33</f>
        <v>0.2</v>
      </c>
      <c r="M7" s="26">
        <f ca="1">'Data Entry'!M33</f>
        <v>0.2</v>
      </c>
      <c r="N7" s="26">
        <f ca="1">'Data Entry'!N33</f>
        <v>0.2</v>
      </c>
      <c r="O7" s="26">
        <f ca="1">'Data Entry'!O33</f>
        <v>0.2</v>
      </c>
      <c r="P7" s="26">
        <f ca="1">'Data Entry'!P33</f>
        <v>0.2</v>
      </c>
      <c r="Q7" s="26">
        <f ca="1">'Data Entry'!Q33</f>
        <v>0.2</v>
      </c>
      <c r="R7" s="26">
        <f ca="1">'Data Entry'!R33</f>
        <v>0.2</v>
      </c>
      <c r="S7" s="26">
        <f ca="1">'Data Entry'!S33</f>
        <v>0.2</v>
      </c>
      <c r="T7" s="26">
        <f ca="1">'Data Entry'!T33</f>
        <v>0.2</v>
      </c>
      <c r="U7" s="26">
        <f ca="1">'Data Entry'!U33</f>
        <v>0.2</v>
      </c>
      <c r="V7" s="26">
        <f ca="1">'Data Entry'!V33</f>
        <v>0.2</v>
      </c>
      <c r="W7" s="73"/>
    </row>
    <row r="8" spans="2:23">
      <c r="B8" s="72" t="s">
        <v>2</v>
      </c>
      <c r="C8" s="26">
        <f ca="1">'Data Entry'!C34</f>
        <v>0.5</v>
      </c>
      <c r="D8" s="26">
        <f ca="1">'Data Entry'!D34</f>
        <v>0.5</v>
      </c>
      <c r="E8" s="26">
        <f ca="1">'Data Entry'!E34</f>
        <v>0.5</v>
      </c>
      <c r="F8" s="26">
        <f ca="1">'Data Entry'!F34</f>
        <v>0.5</v>
      </c>
      <c r="G8" s="26">
        <f ca="1">'Data Entry'!G34</f>
        <v>0.5</v>
      </c>
      <c r="H8" s="26">
        <f ca="1">'Data Entry'!H34</f>
        <v>0.5</v>
      </c>
      <c r="I8" s="26">
        <f ca="1">'Data Entry'!I34</f>
        <v>0.5</v>
      </c>
      <c r="J8" s="26">
        <f ca="1">'Data Entry'!J34</f>
        <v>0.5</v>
      </c>
      <c r="K8" s="26">
        <f ca="1">'Data Entry'!K34</f>
        <v>0.5</v>
      </c>
      <c r="L8" s="26">
        <f ca="1">'Data Entry'!L34</f>
        <v>0.5</v>
      </c>
      <c r="M8" s="26">
        <f ca="1">'Data Entry'!M34</f>
        <v>0.5</v>
      </c>
      <c r="N8" s="26">
        <f ca="1">'Data Entry'!N34</f>
        <v>0.5</v>
      </c>
      <c r="O8" s="26">
        <f ca="1">'Data Entry'!O34</f>
        <v>0.5</v>
      </c>
      <c r="P8" s="26">
        <f ca="1">'Data Entry'!P34</f>
        <v>0.5</v>
      </c>
      <c r="Q8" s="26">
        <f ca="1">'Data Entry'!Q34</f>
        <v>0.5</v>
      </c>
      <c r="R8" s="26">
        <f ca="1">'Data Entry'!R34</f>
        <v>0.5</v>
      </c>
      <c r="S8" s="26">
        <f ca="1">'Data Entry'!S34</f>
        <v>0.5</v>
      </c>
      <c r="T8" s="26">
        <f ca="1">'Data Entry'!T34</f>
        <v>0.5</v>
      </c>
      <c r="U8" s="26">
        <f ca="1">'Data Entry'!U34</f>
        <v>0.5</v>
      </c>
      <c r="V8" s="26">
        <f ca="1">'Data Entry'!V34</f>
        <v>0.5</v>
      </c>
      <c r="W8" s="73"/>
    </row>
    <row r="9" spans="2:23">
      <c r="B9" s="72" t="s">
        <v>34</v>
      </c>
      <c r="C9" s="26">
        <f ca="1">'Data Entry'!C35</f>
        <v>0.3</v>
      </c>
      <c r="D9" s="26">
        <f ca="1">'Data Entry'!D35</f>
        <v>0.3</v>
      </c>
      <c r="E9" s="26">
        <f ca="1">'Data Entry'!E35</f>
        <v>0.3</v>
      </c>
      <c r="F9" s="26">
        <f ca="1">'Data Entry'!F35</f>
        <v>0.3</v>
      </c>
      <c r="G9" s="26">
        <f ca="1">'Data Entry'!G35</f>
        <v>0.3</v>
      </c>
      <c r="H9" s="26">
        <f ca="1">'Data Entry'!H35</f>
        <v>0.3</v>
      </c>
      <c r="I9" s="26">
        <f ca="1">'Data Entry'!I35</f>
        <v>0.3</v>
      </c>
      <c r="J9" s="26">
        <f ca="1">'Data Entry'!J35</f>
        <v>0.3</v>
      </c>
      <c r="K9" s="26">
        <f ca="1">'Data Entry'!K35</f>
        <v>0.3</v>
      </c>
      <c r="L9" s="26">
        <f ca="1">'Data Entry'!L35</f>
        <v>0.3</v>
      </c>
      <c r="M9" s="26">
        <f ca="1">'Data Entry'!M35</f>
        <v>0.3</v>
      </c>
      <c r="N9" s="26">
        <f ca="1">'Data Entry'!N35</f>
        <v>0.3</v>
      </c>
      <c r="O9" s="26">
        <f ca="1">'Data Entry'!O35</f>
        <v>0.3</v>
      </c>
      <c r="P9" s="26">
        <f ca="1">'Data Entry'!P35</f>
        <v>0.3</v>
      </c>
      <c r="Q9" s="26">
        <f ca="1">'Data Entry'!Q35</f>
        <v>0.3</v>
      </c>
      <c r="R9" s="26">
        <f ca="1">'Data Entry'!R35</f>
        <v>0.3</v>
      </c>
      <c r="S9" s="26">
        <f ca="1">'Data Entry'!S35</f>
        <v>0.3</v>
      </c>
      <c r="T9" s="26">
        <f ca="1">'Data Entry'!T35</f>
        <v>0.3</v>
      </c>
      <c r="U9" s="26">
        <f ca="1">'Data Entry'!U35</f>
        <v>0.3</v>
      </c>
      <c r="V9" s="26">
        <f ca="1">'Data Entry'!V35</f>
        <v>0.3</v>
      </c>
      <c r="W9" s="73"/>
    </row>
    <row r="10" spans="2:23">
      <c r="B10" s="70"/>
      <c r="C10" s="32"/>
      <c r="D10" s="32"/>
      <c r="E10" s="32"/>
      <c r="F10" s="32"/>
      <c r="G10" s="32"/>
      <c r="H10" s="32"/>
      <c r="I10" s="32"/>
      <c r="J10" s="32"/>
      <c r="K10" s="32"/>
      <c r="L10" s="32"/>
      <c r="M10" s="32"/>
      <c r="N10" s="32"/>
      <c r="O10" s="32"/>
      <c r="P10" s="32"/>
      <c r="Q10" s="32"/>
      <c r="R10" s="32"/>
      <c r="S10" s="32"/>
      <c r="T10" s="32"/>
      <c r="U10" s="32"/>
      <c r="V10" s="32"/>
      <c r="W10" s="32"/>
    </row>
    <row r="11" spans="2:23">
      <c r="B11" s="70" t="s">
        <v>36</v>
      </c>
      <c r="C11" s="32"/>
      <c r="D11" s="32"/>
      <c r="E11" s="32"/>
      <c r="F11" s="32"/>
      <c r="G11" s="32"/>
      <c r="H11" s="32"/>
      <c r="I11" s="32"/>
      <c r="J11" s="32"/>
      <c r="K11" s="32"/>
      <c r="L11" s="32"/>
      <c r="M11" s="32"/>
      <c r="N11" s="32"/>
      <c r="O11" s="32"/>
      <c r="P11" s="32"/>
      <c r="Q11" s="32"/>
      <c r="R11" s="32"/>
      <c r="S11" s="32"/>
      <c r="T11" s="32"/>
      <c r="U11" s="32"/>
      <c r="V11" s="32"/>
      <c r="W11" s="32"/>
    </row>
    <row r="12" spans="2:23">
      <c r="B12" s="70" t="s">
        <v>3</v>
      </c>
      <c r="C12" s="32"/>
      <c r="D12" s="27">
        <f ca="1">LN('Data Entry'!D28/'Data Entry'!C28)</f>
        <v>1.7508447660883976E-2</v>
      </c>
      <c r="E12" s="27">
        <f ca="1">LN('Data Entry'!E28/'Data Entry'!D28)</f>
        <v>2.1340887400998491E-2</v>
      </c>
      <c r="F12" s="27">
        <f ca="1">LN('Data Entry'!F28/'Data Entry'!E28)</f>
        <v>2.3084178650525842E-2</v>
      </c>
      <c r="G12" s="27">
        <f ca="1">LN('Data Entry'!G28/'Data Entry'!F28)</f>
        <v>1.4505134140759207E-2</v>
      </c>
      <c r="H12" s="27">
        <f ca="1">LN('Data Entry'!H28/'Data Entry'!G28)</f>
        <v>2.9211342888394325E-2</v>
      </c>
      <c r="I12" s="27">
        <f ca="1">LN('Data Entry'!I28/'Data Entry'!H28)</f>
        <v>2.8719140070211285E-2</v>
      </c>
      <c r="J12" s="27">
        <f ca="1">LN('Data Entry'!J28/'Data Entry'!I28)</f>
        <v>1.8762811239234966E-2</v>
      </c>
      <c r="K12" s="27">
        <f ca="1">LN('Data Entry'!K28/'Data Entry'!J28)</f>
        <v>1.7936390127594074E-2</v>
      </c>
      <c r="L12" s="27">
        <f ca="1">LN('Data Entry'!L28/'Data Entry'!K28)</f>
        <v>7.1380712036315675E-3</v>
      </c>
      <c r="M12" s="27">
        <f ca="1">LN('Data Entry'!M28/'Data Entry'!L28)</f>
        <v>2.2491368841496655E-2</v>
      </c>
      <c r="N12" s="27">
        <f ca="1">LN('Data Entry'!N28/'Data Entry'!M28)</f>
        <v>1.5855276724240905E-2</v>
      </c>
      <c r="O12" s="27">
        <f ca="1">LN('Data Entry'!O28/'Data Entry'!N28)</f>
        <v>2.9558802241544429E-2</v>
      </c>
      <c r="P12" s="27">
        <f ca="1">LN('Data Entry'!P28/'Data Entry'!O28)</f>
        <v>2.9558802241544429E-2</v>
      </c>
      <c r="Q12" s="27">
        <f ca="1">LN('Data Entry'!Q28/'Data Entry'!P28)</f>
        <v>2.9558802241544429E-2</v>
      </c>
      <c r="R12" s="27">
        <f ca="1">LN('Data Entry'!R28/'Data Entry'!Q28)</f>
        <v>2.9558802241544429E-2</v>
      </c>
      <c r="S12" s="27">
        <f ca="1">LN('Data Entry'!S28/'Data Entry'!R28)</f>
        <v>2.9558802241544429E-2</v>
      </c>
      <c r="T12" s="27">
        <f ca="1">LN('Data Entry'!T28/'Data Entry'!S28)</f>
        <v>2.9558802241544429E-2</v>
      </c>
      <c r="U12" s="27">
        <f ca="1">LN('Data Entry'!U28/'Data Entry'!T28)</f>
        <v>2.9558802241544429E-2</v>
      </c>
      <c r="V12" s="27">
        <f ca="1">LN('Data Entry'!V28/'Data Entry'!U28)</f>
        <v>2.9558802241544429E-2</v>
      </c>
      <c r="W12" s="32"/>
    </row>
    <row r="13" spans="2:23">
      <c r="B13" s="70" t="s">
        <v>2</v>
      </c>
      <c r="C13" s="32"/>
      <c r="D13" s="27">
        <f ca="1">LN('Data Entry'!D29/'Data Entry'!C29)</f>
        <v>5.4283223077676176E-2</v>
      </c>
      <c r="E13" s="27">
        <f ca="1">LN('Data Entry'!E29/'Data Entry'!D29)</f>
        <v>4.102695672664864E-2</v>
      </c>
      <c r="F13" s="27">
        <f ca="1">LN('Data Entry'!F29/'Data Entry'!E29)</f>
        <v>1.8817759574798056E-2</v>
      </c>
      <c r="G13" s="27">
        <f ca="1">LN('Data Entry'!G29/'Data Entry'!F29)</f>
        <v>3.6444919100251237E-2</v>
      </c>
      <c r="H13" s="27">
        <f ca="1">LN('Data Entry'!H29/'Data Entry'!G29)</f>
        <v>1.021883393422547E-2</v>
      </c>
      <c r="I13" s="27">
        <f ca="1">LN('Data Entry'!I29/'Data Entry'!H29)</f>
        <v>2.7265869565537851E-2</v>
      </c>
      <c r="J13" s="27">
        <f ca="1">LN('Data Entry'!J29/'Data Entry'!I29)</f>
        <v>8.9687239235690372E-2</v>
      </c>
      <c r="K13" s="27">
        <f ca="1">LN('Data Entry'!K29/'Data Entry'!J29)</f>
        <v>-1.2657496727225208E-2</v>
      </c>
      <c r="L13" s="27">
        <f ca="1">LN('Data Entry'!L29/'Data Entry'!K29)</f>
        <v>2.2636771746185846E-2</v>
      </c>
      <c r="M13" s="27">
        <f ca="1">LN('Data Entry'!M29/'Data Entry'!L29)</f>
        <v>3.4508395182557015E-2</v>
      </c>
      <c r="N13" s="27">
        <f ca="1">LN('Data Entry'!N29/'Data Entry'!M29)</f>
        <v>3.5855276724240902E-2</v>
      </c>
      <c r="O13" s="27">
        <f ca="1">LN('Data Entry'!O29/'Data Entry'!N29)</f>
        <v>3.1498667059371016E-2</v>
      </c>
      <c r="P13" s="27">
        <f ca="1">LN('Data Entry'!P29/'Data Entry'!O29)</f>
        <v>3.1498667059371016E-2</v>
      </c>
      <c r="Q13" s="27">
        <f ca="1">LN('Data Entry'!Q29/'Data Entry'!P29)</f>
        <v>3.1498667059371016E-2</v>
      </c>
      <c r="R13" s="27">
        <f ca="1">LN('Data Entry'!R29/'Data Entry'!Q29)</f>
        <v>3.1498667059371016E-2</v>
      </c>
      <c r="S13" s="27">
        <f ca="1">LN('Data Entry'!S29/'Data Entry'!R29)</f>
        <v>3.1498667059371016E-2</v>
      </c>
      <c r="T13" s="27">
        <f ca="1">LN('Data Entry'!T29/'Data Entry'!S29)</f>
        <v>3.1498667059371016E-2</v>
      </c>
      <c r="U13" s="27">
        <f ca="1">LN('Data Entry'!U29/'Data Entry'!T29)</f>
        <v>3.1498667059371016E-2</v>
      </c>
      <c r="V13" s="27">
        <f ca="1">LN('Data Entry'!V29/'Data Entry'!U29)</f>
        <v>3.1498667059371016E-2</v>
      </c>
      <c r="W13" s="32"/>
    </row>
    <row r="14" spans="2:23">
      <c r="B14" s="70" t="s">
        <v>34</v>
      </c>
      <c r="C14" s="32"/>
      <c r="D14" s="27">
        <f ca="1">LN('Data Entry'!D30/'Data Entry'!C30)</f>
        <v>5.4031146884889081E-2</v>
      </c>
      <c r="E14" s="27">
        <f ca="1">LN('Data Entry'!E30/'Data Entry'!D30)</f>
        <v>6.4913991244104673E-4</v>
      </c>
      <c r="F14" s="27">
        <f ca="1">LN('Data Entry'!F30/'Data Entry'!E30)</f>
        <v>4.6903400336641241E-2</v>
      </c>
      <c r="G14" s="27">
        <f ca="1">LN('Data Entry'!G30/'Data Entry'!F30)</f>
        <v>5.5572850648662334E-3</v>
      </c>
      <c r="H14" s="27">
        <f ca="1">LN('Data Entry'!H30/'Data Entry'!G30)</f>
        <v>7.7006652210505233E-2</v>
      </c>
      <c r="I14" s="27">
        <f ca="1">LN('Data Entry'!I30/'Data Entry'!H30)</f>
        <v>1.4714470354002562E-2</v>
      </c>
      <c r="J14" s="27">
        <f ca="1">LN('Data Entry'!J30/'Data Entry'!I30)</f>
        <v>8.391657636248601E-3</v>
      </c>
      <c r="K14" s="27">
        <f ca="1">LN('Data Entry'!K30/'Data Entry'!J30)</f>
        <v>4.8922798959731804E-2</v>
      </c>
      <c r="L14" s="27">
        <f ca="1">LN('Data Entry'!L30/'Data Entry'!K30)</f>
        <v>4.2581718506948051E-2</v>
      </c>
      <c r="M14" s="27">
        <f ca="1">LN('Data Entry'!M30/'Data Entry'!L30)</f>
        <v>6.4665610163604823E-2</v>
      </c>
      <c r="N14" s="27">
        <f ca="1">LN('Data Entry'!N30/'Data Entry'!M30)</f>
        <v>3.5855276724240902E-2</v>
      </c>
      <c r="O14" s="27">
        <f ca="1">LN('Data Entry'!O30/'Data Entry'!N30)</f>
        <v>3.1498667059371016E-2</v>
      </c>
      <c r="P14" s="27">
        <f ca="1">LN('Data Entry'!P30/'Data Entry'!O30)</f>
        <v>3.1498667059371016E-2</v>
      </c>
      <c r="Q14" s="27">
        <f ca="1">LN('Data Entry'!Q30/'Data Entry'!P30)</f>
        <v>3.1498667059371016E-2</v>
      </c>
      <c r="R14" s="27">
        <f ca="1">LN('Data Entry'!R30/'Data Entry'!Q30)</f>
        <v>3.1498667059371016E-2</v>
      </c>
      <c r="S14" s="27">
        <f ca="1">LN('Data Entry'!S30/'Data Entry'!R30)</f>
        <v>3.1498667059371016E-2</v>
      </c>
      <c r="T14" s="27">
        <f ca="1">LN('Data Entry'!T30/'Data Entry'!S30)</f>
        <v>3.1498667059371016E-2</v>
      </c>
      <c r="U14" s="27">
        <f ca="1">LN('Data Entry'!U30/'Data Entry'!T30)</f>
        <v>3.1498667059371016E-2</v>
      </c>
      <c r="V14" s="27">
        <f ca="1">LN('Data Entry'!V30/'Data Entry'!U30)</f>
        <v>3.1498667059371016E-2</v>
      </c>
      <c r="W14" s="32"/>
    </row>
    <row r="15" spans="2:23">
      <c r="B15" s="70"/>
      <c r="C15" s="32"/>
      <c r="D15" s="23"/>
      <c r="E15" s="23"/>
      <c r="F15" s="23"/>
      <c r="G15" s="23"/>
      <c r="H15" s="23"/>
      <c r="I15" s="23"/>
      <c r="J15" s="23"/>
      <c r="K15" s="23"/>
      <c r="L15" s="23"/>
      <c r="M15" s="23"/>
      <c r="N15" s="23"/>
      <c r="O15" s="23"/>
      <c r="P15" s="23"/>
      <c r="Q15" s="23"/>
      <c r="R15" s="23"/>
      <c r="S15" s="23"/>
      <c r="T15" s="23"/>
      <c r="U15" s="23"/>
      <c r="V15" s="23"/>
      <c r="W15" s="32"/>
    </row>
    <row r="16" spans="2:23">
      <c r="B16" s="70" t="s">
        <v>106</v>
      </c>
      <c r="C16" s="32"/>
      <c r="D16" s="27">
        <f t="shared" ref="D16:V16" si="0">SUMPRODUCT(D7:D9,D12:D14)</f>
        <v>4.6852645136481602E-2</v>
      </c>
      <c r="E16" s="27">
        <f t="shared" si="0"/>
        <v>2.4976397817256333E-2</v>
      </c>
      <c r="F16" s="27">
        <f t="shared" si="0"/>
        <v>2.8096735618496568E-2</v>
      </c>
      <c r="G16" s="27">
        <f t="shared" si="0"/>
        <v>2.2790671897737331E-2</v>
      </c>
      <c r="H16" s="27">
        <f t="shared" si="0"/>
        <v>3.4053681207943165E-2</v>
      </c>
      <c r="I16" s="27">
        <f t="shared" si="0"/>
        <v>2.3791103903011951E-2</v>
      </c>
      <c r="J16" s="27">
        <f t="shared" si="0"/>
        <v>5.1113679156566762E-2</v>
      </c>
      <c r="K16" s="27">
        <f t="shared" si="0"/>
        <v>1.1935369349825753E-2</v>
      </c>
      <c r="L16" s="27">
        <f t="shared" si="0"/>
        <v>2.5520515665903652E-2</v>
      </c>
      <c r="M16" s="27">
        <f t="shared" si="0"/>
        <v>4.1152154408659283E-2</v>
      </c>
      <c r="N16" s="27">
        <f t="shared" si="0"/>
        <v>3.1855276724240905E-2</v>
      </c>
      <c r="O16" s="27">
        <f t="shared" si="0"/>
        <v>3.1110694095805698E-2</v>
      </c>
      <c r="P16" s="27">
        <f t="shared" si="0"/>
        <v>3.1110694095805698E-2</v>
      </c>
      <c r="Q16" s="27">
        <f t="shared" si="0"/>
        <v>3.1110694095805698E-2</v>
      </c>
      <c r="R16" s="27">
        <f t="shared" si="0"/>
        <v>3.1110694095805698E-2</v>
      </c>
      <c r="S16" s="27">
        <f t="shared" si="0"/>
        <v>3.1110694095805698E-2</v>
      </c>
      <c r="T16" s="27">
        <f t="shared" si="0"/>
        <v>3.1110694095805698E-2</v>
      </c>
      <c r="U16" s="27">
        <f t="shared" si="0"/>
        <v>3.1110694095805698E-2</v>
      </c>
      <c r="V16" s="27">
        <f t="shared" si="0"/>
        <v>3.1110694095805698E-2</v>
      </c>
      <c r="W16" s="32"/>
    </row>
    <row r="17" spans="2:23">
      <c r="B17" s="70"/>
      <c r="C17" s="32"/>
      <c r="D17" s="32"/>
      <c r="E17" s="32"/>
      <c r="F17" s="32"/>
      <c r="G17" s="32"/>
      <c r="H17" s="32"/>
      <c r="I17" s="32"/>
      <c r="J17" s="32"/>
      <c r="K17" s="32"/>
      <c r="L17" s="32"/>
      <c r="M17" s="32"/>
      <c r="N17" s="32"/>
      <c r="O17" s="32"/>
      <c r="P17" s="32"/>
      <c r="Q17" s="32"/>
      <c r="R17" s="32"/>
      <c r="S17" s="32"/>
      <c r="T17" s="32"/>
      <c r="U17" s="32"/>
      <c r="V17" s="32"/>
      <c r="W17" s="32"/>
    </row>
    <row r="18" spans="2:23">
      <c r="B18" s="70"/>
      <c r="C18" s="32"/>
      <c r="D18" s="32"/>
      <c r="E18" s="32"/>
      <c r="F18" s="32"/>
      <c r="G18" s="32"/>
      <c r="H18" s="32"/>
      <c r="I18" s="32"/>
      <c r="J18" s="32"/>
      <c r="K18" s="32"/>
      <c r="L18" s="32"/>
      <c r="M18" s="32"/>
      <c r="N18" s="32"/>
      <c r="O18" s="32"/>
      <c r="P18" s="32"/>
      <c r="Q18" s="32"/>
      <c r="R18" s="32"/>
      <c r="S18" s="32"/>
      <c r="T18" s="32"/>
      <c r="U18" s="32"/>
      <c r="V18" s="32"/>
      <c r="W18" s="32"/>
    </row>
    <row r="19" spans="2:23">
      <c r="B19" s="71" t="s">
        <v>37</v>
      </c>
      <c r="C19" s="32"/>
      <c r="D19" s="32"/>
      <c r="E19" s="32"/>
      <c r="F19" s="32"/>
      <c r="G19" s="32"/>
      <c r="H19" s="32"/>
      <c r="I19" s="32"/>
      <c r="J19" s="32"/>
      <c r="K19" s="32"/>
      <c r="L19" s="32"/>
      <c r="M19" s="32"/>
      <c r="N19" s="32"/>
      <c r="O19" s="32"/>
      <c r="P19" s="32"/>
      <c r="Q19" s="32"/>
      <c r="R19" s="32"/>
      <c r="S19" s="32"/>
      <c r="T19" s="32"/>
      <c r="U19" s="32"/>
      <c r="V19" s="32"/>
      <c r="W19" s="32"/>
    </row>
    <row r="20" spans="2:23">
      <c r="B20" s="70"/>
      <c r="C20" s="32"/>
      <c r="D20" s="32"/>
      <c r="E20" s="32"/>
      <c r="F20" s="32"/>
      <c r="G20" s="32"/>
      <c r="H20" s="32"/>
      <c r="I20" s="32"/>
      <c r="J20" s="32"/>
      <c r="K20" s="32"/>
      <c r="L20" s="32"/>
      <c r="M20" s="32"/>
      <c r="N20" s="32"/>
      <c r="O20" s="32"/>
      <c r="P20" s="32"/>
      <c r="Q20" s="32"/>
      <c r="R20" s="32"/>
      <c r="S20" s="32"/>
      <c r="T20" s="32"/>
      <c r="U20" s="32"/>
      <c r="V20" s="32"/>
      <c r="W20" s="32"/>
    </row>
    <row r="21" spans="2:23">
      <c r="B21" s="70" t="s">
        <v>39</v>
      </c>
      <c r="C21" s="39">
        <f ca="1">Revenue!D44</f>
        <v>160</v>
      </c>
      <c r="D21" s="39">
        <f ca="1">Revenue!E44</f>
        <v>167.89659016657126</v>
      </c>
      <c r="E21" s="39">
        <f ca="1">Revenue!F44</f>
        <v>173.51688469169099</v>
      </c>
      <c r="F21" s="39">
        <f ca="1">Revenue!G44</f>
        <v>180.91645705745134</v>
      </c>
      <c r="G21" s="39">
        <f ca="1">Revenue!H44</f>
        <v>192.96007403114555</v>
      </c>
      <c r="H21" s="39">
        <f ca="1">Revenue!I44</f>
        <v>206.89315231922404</v>
      </c>
      <c r="I21" s="39">
        <f ca="1">Revenue!J44</f>
        <v>217.937252077099</v>
      </c>
      <c r="J21" s="39">
        <f ca="1">Revenue!K44</f>
        <v>235.03314999644283</v>
      </c>
      <c r="K21" s="39">
        <f ca="1">Revenue!L44</f>
        <v>243.28306822087694</v>
      </c>
      <c r="L21" s="39">
        <f ca="1">Revenue!M44</f>
        <v>255.89922899113986</v>
      </c>
      <c r="M21" s="39">
        <f ca="1">Revenue!N44</f>
        <v>270.32048683488478</v>
      </c>
      <c r="N21" s="39">
        <f ca="1">Revenue!O44</f>
        <v>279.73440458577738</v>
      </c>
      <c r="O21" s="39">
        <f ca="1">Revenue!P44</f>
        <v>295.49689318788256</v>
      </c>
      <c r="P21" s="39">
        <f ca="1">Revenue!Q44</f>
        <v>310.35241723538809</v>
      </c>
      <c r="Q21" s="39">
        <f ca="1">Revenue!R44</f>
        <v>324.9150219119997</v>
      </c>
      <c r="R21" s="39">
        <f ca="1">Revenue!S44</f>
        <v>341.51992451296837</v>
      </c>
      <c r="S21" s="39">
        <f ca="1">Revenue!T44</f>
        <v>358.26623270314951</v>
      </c>
      <c r="T21" s="39">
        <f ca="1">Revenue!U44</f>
        <v>377.46896344173751</v>
      </c>
      <c r="U21" s="39">
        <f ca="1">Revenue!V44</f>
        <v>397.52242104661588</v>
      </c>
      <c r="V21" s="39">
        <f ca="1">Revenue!W44</f>
        <v>417.62662985835959</v>
      </c>
      <c r="W21" s="32"/>
    </row>
    <row r="22" spans="2:23">
      <c r="B22" s="70" t="s">
        <v>38</v>
      </c>
      <c r="C22" s="39">
        <f ca="1">'Data Entry'!C24</f>
        <v>60</v>
      </c>
      <c r="D22" s="39">
        <f ca="1">'Data Entry'!D24</f>
        <v>59</v>
      </c>
      <c r="E22" s="39">
        <f ca="1">'Data Entry'!E24</f>
        <v>58</v>
      </c>
      <c r="F22" s="39">
        <f ca="1">'Data Entry'!F24</f>
        <v>60</v>
      </c>
      <c r="G22" s="39">
        <f ca="1">'Data Entry'!G24</f>
        <v>61</v>
      </c>
      <c r="H22" s="39">
        <f ca="1">'Data Entry'!H24</f>
        <v>66</v>
      </c>
      <c r="I22" s="39">
        <f ca="1">'Data Entry'!I24</f>
        <v>61</v>
      </c>
      <c r="J22" s="39">
        <f ca="1">'Data Entry'!J24</f>
        <v>60</v>
      </c>
      <c r="K22" s="39">
        <f ca="1">'Data Entry'!K24</f>
        <v>59</v>
      </c>
      <c r="L22" s="39">
        <f ca="1">'Data Entry'!L24</f>
        <v>56</v>
      </c>
      <c r="M22" s="39">
        <f ca="1">'Data Entry'!M24</f>
        <v>60</v>
      </c>
      <c r="N22" s="39">
        <f ca="1">'Data Entry'!N24</f>
        <v>62.520607889273037</v>
      </c>
      <c r="O22" s="39">
        <f ca="1">'Data Entry'!O24</f>
        <v>64.708829165397589</v>
      </c>
      <c r="P22" s="39">
        <f ca="1">'Data Entry'!P24</f>
        <v>66.973638186186506</v>
      </c>
      <c r="Q22" s="39">
        <f ca="1">'Data Entry'!Q24</f>
        <v>69.317715522703025</v>
      </c>
      <c r="R22" s="39">
        <f ca="1">'Data Entry'!R24</f>
        <v>71.743835565997628</v>
      </c>
      <c r="S22" s="39">
        <f ca="1">'Data Entry'!S24</f>
        <v>74.254869810807534</v>
      </c>
      <c r="T22" s="39">
        <f ca="1">'Data Entry'!T24</f>
        <v>76.853790254185796</v>
      </c>
      <c r="U22" s="39">
        <f ca="1">'Data Entry'!U24</f>
        <v>79.54367291308229</v>
      </c>
      <c r="V22" s="39">
        <f ca="1">'Data Entry'!V24</f>
        <v>82.327701465040164</v>
      </c>
      <c r="W22" s="32"/>
    </row>
    <row r="23" spans="2:23">
      <c r="B23" s="70" t="s">
        <v>40</v>
      </c>
      <c r="C23" s="39">
        <f t="shared" ref="C23:V23" si="1">C21-C22</f>
        <v>100</v>
      </c>
      <c r="D23" s="39">
        <f t="shared" si="1"/>
        <v>108.89659016657126</v>
      </c>
      <c r="E23" s="39">
        <f t="shared" si="1"/>
        <v>115.51688469169099</v>
      </c>
      <c r="F23" s="39">
        <f t="shared" si="1"/>
        <v>120.91645705745134</v>
      </c>
      <c r="G23" s="39">
        <f t="shared" si="1"/>
        <v>131.96007403114555</v>
      </c>
      <c r="H23" s="39">
        <f t="shared" si="1"/>
        <v>140.89315231922404</v>
      </c>
      <c r="I23" s="39">
        <f t="shared" si="1"/>
        <v>156.937252077099</v>
      </c>
      <c r="J23" s="39">
        <f t="shared" si="1"/>
        <v>175.03314999644283</v>
      </c>
      <c r="K23" s="39">
        <f t="shared" si="1"/>
        <v>184.28306822087694</v>
      </c>
      <c r="L23" s="39">
        <f t="shared" si="1"/>
        <v>199.89922899113986</v>
      </c>
      <c r="M23" s="39">
        <f t="shared" si="1"/>
        <v>210.32048683488478</v>
      </c>
      <c r="N23" s="39">
        <f t="shared" si="1"/>
        <v>217.21379669650435</v>
      </c>
      <c r="O23" s="39">
        <f t="shared" si="1"/>
        <v>230.78806402248497</v>
      </c>
      <c r="P23" s="39">
        <f t="shared" si="1"/>
        <v>243.37877904920157</v>
      </c>
      <c r="Q23" s="39">
        <f t="shared" si="1"/>
        <v>255.59730638929668</v>
      </c>
      <c r="R23" s="39">
        <f t="shared" si="1"/>
        <v>269.77608894697073</v>
      </c>
      <c r="S23" s="39">
        <f t="shared" si="1"/>
        <v>284.01136289234199</v>
      </c>
      <c r="T23" s="39">
        <f t="shared" si="1"/>
        <v>300.6151731875517</v>
      </c>
      <c r="U23" s="39">
        <f t="shared" si="1"/>
        <v>317.9787481335336</v>
      </c>
      <c r="V23" s="39">
        <f t="shared" si="1"/>
        <v>335.29892839331944</v>
      </c>
      <c r="W23" s="32"/>
    </row>
    <row r="24" spans="2:23">
      <c r="B24" s="70"/>
      <c r="C24" s="32"/>
      <c r="D24" s="32"/>
      <c r="E24" s="32"/>
      <c r="F24" s="32"/>
      <c r="G24" s="32"/>
      <c r="H24" s="32"/>
      <c r="I24" s="32"/>
      <c r="J24" s="32"/>
      <c r="K24" s="32"/>
      <c r="L24" s="32"/>
      <c r="M24" s="32"/>
      <c r="N24" s="32"/>
      <c r="O24" s="32"/>
      <c r="P24" s="32"/>
      <c r="Q24" s="32"/>
      <c r="R24" s="32"/>
      <c r="S24" s="32"/>
      <c r="T24" s="32"/>
      <c r="U24" s="32"/>
      <c r="V24" s="32"/>
      <c r="W24" s="32"/>
    </row>
    <row r="25" spans="2:23">
      <c r="B25" s="70" t="s">
        <v>41</v>
      </c>
      <c r="C25" s="32"/>
      <c r="D25" s="32"/>
      <c r="E25" s="32"/>
      <c r="F25" s="32"/>
      <c r="G25" s="32"/>
      <c r="H25" s="32"/>
      <c r="I25" s="32"/>
      <c r="J25" s="32"/>
      <c r="K25" s="32"/>
      <c r="L25" s="32"/>
      <c r="M25" s="32"/>
      <c r="N25" s="32"/>
      <c r="O25" s="32"/>
      <c r="P25" s="32"/>
      <c r="Q25" s="32"/>
      <c r="R25" s="32"/>
      <c r="S25" s="32"/>
      <c r="T25" s="32"/>
      <c r="U25" s="32"/>
      <c r="V25" s="32"/>
      <c r="W25" s="32"/>
    </row>
    <row r="26" spans="2:23">
      <c r="B26" s="70" t="s">
        <v>38</v>
      </c>
      <c r="C26" s="26">
        <f t="shared" ref="C26:V26" si="2">C22/C21</f>
        <v>0.375</v>
      </c>
      <c r="D26" s="26">
        <f t="shared" si="2"/>
        <v>0.35140677926493763</v>
      </c>
      <c r="E26" s="26">
        <f t="shared" si="2"/>
        <v>0.33426141843807194</v>
      </c>
      <c r="F26" s="26">
        <f t="shared" si="2"/>
        <v>0.33164478774281192</v>
      </c>
      <c r="G26" s="26">
        <f t="shared" si="2"/>
        <v>0.31612757357334986</v>
      </c>
      <c r="H26" s="26">
        <f t="shared" si="2"/>
        <v>0.31900524140192837</v>
      </c>
      <c r="I26" s="26">
        <f t="shared" si="2"/>
        <v>0.27989707779934847</v>
      </c>
      <c r="J26" s="26">
        <f t="shared" si="2"/>
        <v>0.25528313772294708</v>
      </c>
      <c r="K26" s="26">
        <f t="shared" si="2"/>
        <v>0.24251584967036768</v>
      </c>
      <c r="L26" s="26">
        <f t="shared" si="2"/>
        <v>0.2188361419484344</v>
      </c>
      <c r="M26" s="26">
        <f t="shared" si="2"/>
        <v>0.22195875977631238</v>
      </c>
      <c r="N26" s="26">
        <f t="shared" si="2"/>
        <v>0.22349988726575032</v>
      </c>
      <c r="O26" s="26">
        <f t="shared" si="2"/>
        <v>0.21898311169131135</v>
      </c>
      <c r="P26" s="26">
        <f t="shared" si="2"/>
        <v>0.21579866779445792</v>
      </c>
      <c r="Q26" s="26">
        <f t="shared" si="2"/>
        <v>0.21334106104049907</v>
      </c>
      <c r="R26" s="26">
        <f t="shared" si="2"/>
        <v>0.21007218149368423</v>
      </c>
      <c r="S26" s="26">
        <f t="shared" si="2"/>
        <v>0.20726170381882814</v>
      </c>
      <c r="T26" s="26">
        <f t="shared" si="2"/>
        <v>0.20360293877790089</v>
      </c>
      <c r="U26" s="26">
        <f t="shared" si="2"/>
        <v>0.20009858237343175</v>
      </c>
      <c r="V26" s="26">
        <f t="shared" si="2"/>
        <v>0.19713230809290602</v>
      </c>
      <c r="W26" s="32"/>
    </row>
    <row r="27" spans="2:23">
      <c r="B27" s="70" t="s">
        <v>40</v>
      </c>
      <c r="C27" s="26">
        <f t="shared" ref="C27:V27" si="3">1-C26</f>
        <v>0.625</v>
      </c>
      <c r="D27" s="26">
        <f t="shared" si="3"/>
        <v>0.64859322073506243</v>
      </c>
      <c r="E27" s="26">
        <f t="shared" si="3"/>
        <v>0.66573858156192811</v>
      </c>
      <c r="F27" s="26">
        <f t="shared" si="3"/>
        <v>0.66835521225718808</v>
      </c>
      <c r="G27" s="26">
        <f t="shared" si="3"/>
        <v>0.68387242642665014</v>
      </c>
      <c r="H27" s="26">
        <f t="shared" si="3"/>
        <v>0.68099475859807157</v>
      </c>
      <c r="I27" s="26">
        <f t="shared" si="3"/>
        <v>0.72010292220065153</v>
      </c>
      <c r="J27" s="26">
        <f t="shared" si="3"/>
        <v>0.74471686227705292</v>
      </c>
      <c r="K27" s="26">
        <f t="shared" si="3"/>
        <v>0.75748415032963234</v>
      </c>
      <c r="L27" s="26">
        <f t="shared" si="3"/>
        <v>0.78116385805156563</v>
      </c>
      <c r="M27" s="26">
        <f t="shared" si="3"/>
        <v>0.77804124022368759</v>
      </c>
      <c r="N27" s="26">
        <f t="shared" si="3"/>
        <v>0.77650011273424968</v>
      </c>
      <c r="O27" s="26">
        <f t="shared" si="3"/>
        <v>0.78101688830868865</v>
      </c>
      <c r="P27" s="26">
        <f t="shared" si="3"/>
        <v>0.78420133220554211</v>
      </c>
      <c r="Q27" s="26">
        <f t="shared" si="3"/>
        <v>0.7866589389595009</v>
      </c>
      <c r="R27" s="26">
        <f t="shared" si="3"/>
        <v>0.78992781850631577</v>
      </c>
      <c r="S27" s="26">
        <f t="shared" si="3"/>
        <v>0.79273829618117186</v>
      </c>
      <c r="T27" s="26">
        <f t="shared" si="3"/>
        <v>0.79639706122209908</v>
      </c>
      <c r="U27" s="26">
        <f t="shared" si="3"/>
        <v>0.79990141762656819</v>
      </c>
      <c r="V27" s="26">
        <f t="shared" si="3"/>
        <v>0.80286769190709395</v>
      </c>
      <c r="W27" s="32"/>
    </row>
    <row r="28" spans="2:23">
      <c r="B28" s="70"/>
      <c r="C28" s="23"/>
      <c r="D28" s="23"/>
      <c r="E28" s="23"/>
      <c r="F28" s="23"/>
      <c r="G28" s="23"/>
      <c r="H28" s="23"/>
      <c r="I28" s="23"/>
      <c r="J28" s="23"/>
      <c r="K28" s="23"/>
      <c r="L28" s="23"/>
      <c r="M28" s="23"/>
      <c r="N28" s="23"/>
      <c r="O28" s="23"/>
      <c r="P28" s="23"/>
      <c r="Q28" s="23"/>
      <c r="R28" s="23"/>
      <c r="S28" s="23"/>
      <c r="T28" s="23"/>
      <c r="U28" s="23"/>
      <c r="V28" s="23"/>
      <c r="W28" s="32"/>
    </row>
    <row r="29" spans="2:23">
      <c r="B29" s="70" t="s">
        <v>42</v>
      </c>
      <c r="C29" s="23"/>
      <c r="D29" s="23"/>
      <c r="E29" s="23"/>
      <c r="F29" s="23"/>
      <c r="G29" s="23"/>
      <c r="H29" s="23"/>
      <c r="I29" s="23"/>
      <c r="J29" s="23"/>
      <c r="K29" s="23"/>
      <c r="L29" s="23"/>
      <c r="M29" s="23"/>
      <c r="N29" s="23"/>
      <c r="O29" s="23"/>
      <c r="P29" s="23"/>
      <c r="Q29" s="23"/>
      <c r="R29" s="23"/>
      <c r="S29" s="23"/>
      <c r="T29" s="23"/>
      <c r="U29" s="23"/>
      <c r="V29" s="23"/>
      <c r="W29" s="32"/>
    </row>
    <row r="30" spans="2:23">
      <c r="B30" s="70" t="s">
        <v>38</v>
      </c>
      <c r="C30" s="39">
        <f ca="1">'Data Entry'!C45</f>
        <v>119.8</v>
      </c>
      <c r="D30" s="39">
        <f ca="1">'Data Entry'!D45</f>
        <v>120.1</v>
      </c>
      <c r="E30" s="39">
        <f ca="1">'Data Entry'!E45</f>
        <v>121.125</v>
      </c>
      <c r="F30" s="39">
        <f ca="1">'Data Entry'!F45</f>
        <v>122.9</v>
      </c>
      <c r="G30" s="39">
        <f ca="1">'Data Entry'!G45</f>
        <v>128.4</v>
      </c>
      <c r="H30" s="39">
        <f ca="1">'Data Entry'!H45</f>
        <v>134.02500000000001</v>
      </c>
      <c r="I30" s="39">
        <f ca="1">'Data Entry'!I45</f>
        <v>138.05000000000001</v>
      </c>
      <c r="J30" s="39">
        <f ca="1">'Data Entry'!J45</f>
        <v>141.875</v>
      </c>
      <c r="K30" s="39">
        <f ca="1">'Data Entry'!K45</f>
        <v>145.19999999999999</v>
      </c>
      <c r="L30" s="39">
        <f ca="1">'Data Entry'!L45</f>
        <v>149.07499999999999</v>
      </c>
      <c r="M30" s="39">
        <f ca="1">'Data Entry'!M45</f>
        <v>154.35000000000002</v>
      </c>
      <c r="N30" s="39">
        <f ca="1">'Data Entry'!N45</f>
        <v>157.95000000000002</v>
      </c>
      <c r="O30" s="39">
        <f ca="1">'Data Entry'!O45</f>
        <v>164.82499999999999</v>
      </c>
      <c r="P30" s="39">
        <f ca="1">'Data Entry'!P45</f>
        <v>170.69999999999996</v>
      </c>
      <c r="Q30" s="39">
        <f ca="1">'Data Entry'!Q45</f>
        <v>176.8</v>
      </c>
      <c r="R30" s="39">
        <f ca="1">'Data Entry'!R45</f>
        <v>183.1</v>
      </c>
      <c r="S30" s="39">
        <f ca="1">'Data Entry'!S45</f>
        <v>189.6</v>
      </c>
      <c r="T30" s="39">
        <f ca="1">'Data Entry'!T45</f>
        <v>196.3</v>
      </c>
      <c r="U30" s="39">
        <f ca="1">'Data Entry'!U45</f>
        <v>203.3</v>
      </c>
      <c r="V30" s="39">
        <f ca="1">'Data Entry'!V45</f>
        <v>210.6</v>
      </c>
      <c r="W30" s="32"/>
    </row>
    <row r="31" spans="2:23">
      <c r="B31" s="70" t="s">
        <v>128</v>
      </c>
      <c r="C31" s="39">
        <f>C23/C35</f>
        <v>14.975</v>
      </c>
      <c r="D31" s="39">
        <f t="shared" ref="D31:V31" si="4">D23/D35</f>
        <v>15.834767572213259</v>
      </c>
      <c r="E31" s="39">
        <f t="shared" si="4"/>
        <v>16.224178351701436</v>
      </c>
      <c r="F31" s="39">
        <f t="shared" si="4"/>
        <v>16.111813139825077</v>
      </c>
      <c r="G31" s="39">
        <f t="shared" si="4"/>
        <v>16.915214703350337</v>
      </c>
      <c r="H31" s="39">
        <f t="shared" si="4"/>
        <v>17.036041423838419</v>
      </c>
      <c r="I31" s="39">
        <f t="shared" si="4"/>
        <v>18.6612409304329</v>
      </c>
      <c r="J31" s="39">
        <f t="shared" si="4"/>
        <v>20.121348951196438</v>
      </c>
      <c r="K31" s="39">
        <f t="shared" si="4"/>
        <v>20.175207322826179</v>
      </c>
      <c r="L31" s="39">
        <f t="shared" si="4"/>
        <v>21.476598797961685</v>
      </c>
      <c r="M31" s="39">
        <f t="shared" si="4"/>
        <v>22.161729950049526</v>
      </c>
      <c r="N31" s="39">
        <f t="shared" si="4"/>
        <v>22.464546986971701</v>
      </c>
      <c r="O31" s="39">
        <f t="shared" si="4"/>
        <v>23.262152637727525</v>
      </c>
      <c r="P31" s="39">
        <f t="shared" si="4"/>
        <v>23.9193993057809</v>
      </c>
      <c r="Q31" s="39">
        <f t="shared" si="4"/>
        <v>24.499770317983643</v>
      </c>
      <c r="R31" s="39">
        <f t="shared" si="4"/>
        <v>25.227509330897032</v>
      </c>
      <c r="S31" s="39">
        <f t="shared" si="4"/>
        <v>25.916696881432433</v>
      </c>
      <c r="T31" s="39">
        <f t="shared" si="4"/>
        <v>26.775090909846629</v>
      </c>
      <c r="U31" s="39">
        <f t="shared" si="4"/>
        <v>27.650004703470778</v>
      </c>
      <c r="V31" s="39">
        <f t="shared" si="4"/>
        <v>28.471064096043683</v>
      </c>
      <c r="W31" s="32"/>
    </row>
    <row r="32" spans="2:23">
      <c r="B32" s="70"/>
      <c r="C32" s="32"/>
      <c r="D32" s="32"/>
      <c r="E32" s="32"/>
      <c r="F32" s="32"/>
      <c r="G32" s="32"/>
      <c r="H32" s="32"/>
      <c r="I32" s="32"/>
      <c r="J32" s="32"/>
      <c r="K32" s="32"/>
      <c r="L32" s="32"/>
      <c r="M32" s="32"/>
      <c r="N32" s="32"/>
      <c r="O32" s="32"/>
      <c r="P32" s="32"/>
      <c r="Q32" s="32"/>
      <c r="R32" s="32"/>
      <c r="S32" s="32"/>
      <c r="T32" s="32"/>
      <c r="U32" s="32"/>
      <c r="V32" s="32"/>
      <c r="W32" s="32"/>
    </row>
    <row r="33" spans="2:23">
      <c r="B33" s="70" t="s">
        <v>43</v>
      </c>
      <c r="C33" s="32"/>
      <c r="D33" s="32"/>
      <c r="E33" s="32"/>
      <c r="F33" s="32"/>
      <c r="G33" s="32"/>
      <c r="H33" s="32"/>
      <c r="I33" s="32"/>
      <c r="J33" s="32"/>
      <c r="K33" s="32"/>
      <c r="L33" s="32"/>
      <c r="M33" s="32"/>
      <c r="N33" s="32"/>
      <c r="O33" s="32"/>
      <c r="P33" s="32"/>
      <c r="Q33" s="32"/>
      <c r="R33" s="32"/>
      <c r="S33" s="32"/>
      <c r="T33" s="32"/>
      <c r="U33" s="32"/>
      <c r="V33" s="32"/>
      <c r="W33" s="32"/>
    </row>
    <row r="34" spans="2:23">
      <c r="B34" s="70" t="s">
        <v>129</v>
      </c>
      <c r="C34" s="24">
        <f t="shared" ref="C34:V34" si="5">C22/C30</f>
        <v>0.5008347245409015</v>
      </c>
      <c r="D34" s="24">
        <f t="shared" si="5"/>
        <v>0.49125728559533727</v>
      </c>
      <c r="E34" s="24">
        <f t="shared" si="5"/>
        <v>0.47884416924664602</v>
      </c>
      <c r="F34" s="24">
        <f t="shared" si="5"/>
        <v>0.48820179007323022</v>
      </c>
      <c r="G34" s="24">
        <f t="shared" si="5"/>
        <v>0.47507788161993769</v>
      </c>
      <c r="H34" s="24">
        <f t="shared" si="5"/>
        <v>0.4924454392837157</v>
      </c>
      <c r="I34" s="24">
        <f t="shared" si="5"/>
        <v>0.44186888808402747</v>
      </c>
      <c r="J34" s="24">
        <f t="shared" si="5"/>
        <v>0.42290748898678415</v>
      </c>
      <c r="K34" s="24">
        <f t="shared" si="5"/>
        <v>0.40633608815427003</v>
      </c>
      <c r="L34" s="24">
        <f t="shared" si="5"/>
        <v>0.37564984068421936</v>
      </c>
      <c r="M34" s="24">
        <f t="shared" si="5"/>
        <v>0.3887269193391642</v>
      </c>
      <c r="N34" s="24">
        <f t="shared" si="5"/>
        <v>0.39582531110650859</v>
      </c>
      <c r="O34" s="24">
        <f t="shared" si="5"/>
        <v>0.39259110672165992</v>
      </c>
      <c r="P34" s="24">
        <f t="shared" si="5"/>
        <v>0.39234703096770079</v>
      </c>
      <c r="Q34" s="24">
        <f t="shared" si="5"/>
        <v>0.39206852671212117</v>
      </c>
      <c r="R34" s="24">
        <f t="shared" si="5"/>
        <v>0.39182870325503893</v>
      </c>
      <c r="S34" s="24">
        <f t="shared" si="5"/>
        <v>0.39163960870679082</v>
      </c>
      <c r="T34" s="24">
        <f t="shared" si="5"/>
        <v>0.39151192182468564</v>
      </c>
      <c r="U34" s="24">
        <f t="shared" si="5"/>
        <v>0.39126253277463002</v>
      </c>
      <c r="V34" s="24">
        <f t="shared" si="5"/>
        <v>0.39091976004292578</v>
      </c>
      <c r="W34" s="32"/>
    </row>
    <row r="35" spans="2:23">
      <c r="B35" s="70" t="s">
        <v>127</v>
      </c>
      <c r="C35" s="24">
        <f ca="1">'Data Entry'!C27/'Data Entry'!C48</f>
        <v>6.67779632721202</v>
      </c>
      <c r="D35" s="24">
        <f ca="1">'Data Entry'!D27/'Data Entry'!D48</f>
        <v>6.8770564310436892</v>
      </c>
      <c r="E35" s="24">
        <f ca="1">'Data Entry'!E27/'Data Entry'!E48</f>
        <v>7.1200452921288733</v>
      </c>
      <c r="F35" s="24">
        <f ca="1">'Data Entry'!F27/'Data Entry'!F48</f>
        <v>7.5048323865282924</v>
      </c>
      <c r="G35" s="24">
        <f ca="1">'Data Entry'!G27/'Data Entry'!G48</f>
        <v>7.801265094495589</v>
      </c>
      <c r="H35" s="24">
        <f ca="1">'Data Entry'!H27/'Data Entry'!H48</f>
        <v>8.2702987633073715</v>
      </c>
      <c r="I35" s="24">
        <f ca="1">'Data Entry'!I27/'Data Entry'!I48</f>
        <v>8.4097972188529262</v>
      </c>
      <c r="J35" s="24">
        <f ca="1">'Data Entry'!J27/'Data Entry'!J48</f>
        <v>8.6988775166604899</v>
      </c>
      <c r="K35" s="24">
        <f ca="1">'Data Entry'!K27/'Data Entry'!K48</f>
        <v>9.134135043677075</v>
      </c>
      <c r="L35" s="24">
        <f ca="1">'Data Entry'!L27/'Data Entry'!L48</f>
        <v>9.3077693945706166</v>
      </c>
      <c r="M35" s="24">
        <f ca="1">'Data Entry'!M27/'Data Entry'!M48</f>
        <v>9.4902558288061236</v>
      </c>
      <c r="N35" s="24">
        <f ca="1">'Data Entry'!N27/'Data Entry'!N48</f>
        <v>9.6691821483191873</v>
      </c>
      <c r="O35" s="24">
        <f ca="1">'Data Entry'!O27/'Data Entry'!O48</f>
        <v>9.9211826014838937</v>
      </c>
      <c r="P35" s="24">
        <f ca="1">'Data Entry'!P27/'Data Entry'!P48</f>
        <v>10.174953640678643</v>
      </c>
      <c r="Q35" s="24">
        <f ca="1">'Data Entry'!Q27/'Data Entry'!Q48</f>
        <v>10.43264092160406</v>
      </c>
      <c r="R35" s="24">
        <f ca="1">'Data Entry'!R27/'Data Entry'!R48</f>
        <v>10.693726654044532</v>
      </c>
      <c r="S35" s="24">
        <f ca="1">'Data Entry'!S27/'Data Entry'!S48</f>
        <v>10.95862502045224</v>
      </c>
      <c r="T35" s="24">
        <f ca="1">'Data Entry'!T27/'Data Entry'!T48</f>
        <v>11.227419327902243</v>
      </c>
      <c r="U35" s="24">
        <f ca="1">'Data Entry'!U27/'Data Entry'!U48</f>
        <v>11.500133600108184</v>
      </c>
      <c r="V35" s="24">
        <f ca="1">'Data Entry'!V27/'Data Entry'!V48</f>
        <v>11.776831637280193</v>
      </c>
      <c r="W35" s="32"/>
    </row>
    <row r="36" spans="2:23">
      <c r="B36" s="70"/>
      <c r="C36" s="23"/>
      <c r="D36" s="23"/>
      <c r="E36" s="23"/>
      <c r="F36" s="23"/>
      <c r="G36" s="23"/>
      <c r="H36" s="23"/>
      <c r="I36" s="23"/>
      <c r="J36" s="23"/>
      <c r="K36" s="23"/>
      <c r="L36" s="23"/>
      <c r="M36" s="23"/>
      <c r="N36" s="23"/>
      <c r="O36" s="25"/>
      <c r="P36" s="25"/>
      <c r="Q36" s="25"/>
      <c r="R36" s="25"/>
      <c r="S36" s="25"/>
      <c r="T36" s="25"/>
      <c r="U36" s="25"/>
      <c r="V36" s="25"/>
      <c r="W36" s="32"/>
    </row>
    <row r="37" spans="2:23">
      <c r="B37" s="70" t="s">
        <v>44</v>
      </c>
      <c r="C37" s="23"/>
      <c r="D37" s="27">
        <f t="shared" ref="D37:V37" si="6">AVERAGE(C26:D26)*LN(D34/C34)+AVERAGE(C27:D27)*LN(D35/C35)</f>
        <v>1.1710733406614325E-2</v>
      </c>
      <c r="E37" s="27">
        <f t="shared" si="6"/>
        <v>1.4044939346599174E-2</v>
      </c>
      <c r="F37" s="27">
        <f t="shared" si="6"/>
        <v>4.1552552023808774E-2</v>
      </c>
      <c r="G37" s="27">
        <f t="shared" si="6"/>
        <v>1.7365903119909688E-2</v>
      </c>
      <c r="H37" s="27">
        <f t="shared" si="6"/>
        <v>5.1245892113894513E-2</v>
      </c>
      <c r="I37" s="27">
        <f t="shared" si="6"/>
        <v>-2.0733772487786704E-2</v>
      </c>
      <c r="J37" s="27">
        <f t="shared" si="6"/>
        <v>1.3016553701951861E-2</v>
      </c>
      <c r="K37" s="27">
        <f t="shared" si="6"/>
        <v>2.6722891246155893E-2</v>
      </c>
      <c r="L37" s="27">
        <f t="shared" si="6"/>
        <v>-3.6262962298115875E-3</v>
      </c>
      <c r="M37" s="27">
        <f t="shared" si="6"/>
        <v>2.2678765766790499E-2</v>
      </c>
      <c r="N37" s="27">
        <f t="shared" si="6"/>
        <v>1.854847120420508E-2</v>
      </c>
      <c r="O37" s="27">
        <f t="shared" si="6"/>
        <v>1.8221065990423328E-2</v>
      </c>
      <c r="P37" s="27">
        <f t="shared" si="6"/>
        <v>1.9631200156633798E-2</v>
      </c>
      <c r="Q37" s="27">
        <f t="shared" si="6"/>
        <v>1.9491452078028187E-2</v>
      </c>
      <c r="R37" s="27">
        <f t="shared" si="6"/>
        <v>1.9355367083927131E-2</v>
      </c>
      <c r="S37" s="27">
        <f t="shared" si="6"/>
        <v>1.9262832986832141E-2</v>
      </c>
      <c r="T37" s="27">
        <f t="shared" si="6"/>
        <v>1.9187072119854431E-2</v>
      </c>
      <c r="U37" s="27">
        <f t="shared" si="6"/>
        <v>1.9026734038995682E-2</v>
      </c>
      <c r="V37" s="27">
        <f t="shared" si="6"/>
        <v>1.8879264077730499E-2</v>
      </c>
      <c r="W37" s="32"/>
    </row>
    <row r="39" spans="2:23">
      <c r="B39" s="70" t="s">
        <v>104</v>
      </c>
      <c r="D39" s="76">
        <f>D16-D37</f>
        <v>3.5141911729867276E-2</v>
      </c>
      <c r="E39" s="76">
        <f t="shared" ref="E39:V39" si="7">E16-E37</f>
        <v>1.0931458470657159E-2</v>
      </c>
      <c r="F39" s="76">
        <f t="shared" si="7"/>
        <v>-1.3455816405312206E-2</v>
      </c>
      <c r="G39" s="76">
        <f t="shared" si="7"/>
        <v>5.4247687778276425E-3</v>
      </c>
      <c r="H39" s="76">
        <f t="shared" si="7"/>
        <v>-1.7192210905951348E-2</v>
      </c>
      <c r="I39" s="76">
        <f t="shared" si="7"/>
        <v>4.4524876390798655E-2</v>
      </c>
      <c r="J39" s="76">
        <f t="shared" si="7"/>
        <v>3.8097125454614897E-2</v>
      </c>
      <c r="K39" s="76">
        <f t="shared" si="7"/>
        <v>-1.478752189633014E-2</v>
      </c>
      <c r="L39" s="76">
        <f t="shared" si="7"/>
        <v>2.914681189571524E-2</v>
      </c>
      <c r="M39" s="76">
        <f t="shared" si="7"/>
        <v>1.8473388641868784E-2</v>
      </c>
      <c r="N39" s="76">
        <f t="shared" si="7"/>
        <v>1.3306805520035825E-2</v>
      </c>
      <c r="O39" s="76">
        <f t="shared" si="7"/>
        <v>1.288962810538237E-2</v>
      </c>
      <c r="P39" s="76">
        <f t="shared" si="7"/>
        <v>1.14794939391719E-2</v>
      </c>
      <c r="Q39" s="76">
        <f t="shared" si="7"/>
        <v>1.161924201777751E-2</v>
      </c>
      <c r="R39" s="76">
        <f t="shared" si="7"/>
        <v>1.1755327011878567E-2</v>
      </c>
      <c r="S39" s="76">
        <f t="shared" si="7"/>
        <v>1.1847861108973557E-2</v>
      </c>
      <c r="T39" s="76">
        <f t="shared" si="7"/>
        <v>1.1923621975951267E-2</v>
      </c>
      <c r="U39" s="76">
        <f t="shared" si="7"/>
        <v>1.2083960056810016E-2</v>
      </c>
      <c r="V39" s="76">
        <f t="shared" si="7"/>
        <v>1.2231430018075199E-2</v>
      </c>
    </row>
  </sheetData>
  <mergeCells count="1">
    <mergeCell ref="B1:V1"/>
  </mergeCells>
  <phoneticPr fontId="0" type="noConversion"/>
  <pageMargins left="0.7" right="0.7" top="0.75" bottom="0.75" header="0.3" footer="0.3"/>
  <pageSetup scale="55" orientation="landscape" r:id="rId1"/>
</worksheet>
</file>

<file path=xl/worksheets/sheet6.xml><?xml version="1.0" encoding="utf-8"?>
<worksheet xmlns="http://schemas.openxmlformats.org/spreadsheetml/2006/main" xmlns:r="http://schemas.openxmlformats.org/officeDocument/2006/relationships">
  <sheetPr codeName="Sheet6"/>
  <dimension ref="B1:V30"/>
  <sheetViews>
    <sheetView workbookViewId="0">
      <selection activeCell="C11" sqref="C11"/>
    </sheetView>
  </sheetViews>
  <sheetFormatPr defaultRowHeight="15"/>
  <cols>
    <col min="1" max="1" width="5.7109375" style="8" customWidth="1"/>
    <col min="2" max="2" width="21.28515625" style="8" customWidth="1"/>
    <col min="3" max="22" width="7.28515625" style="8" customWidth="1"/>
    <col min="23" max="16384" width="9.140625" style="8"/>
  </cols>
  <sheetData>
    <row r="1" spans="2:22" ht="18.75">
      <c r="B1" s="105" t="s">
        <v>47</v>
      </c>
      <c r="C1" s="105"/>
      <c r="D1" s="105"/>
      <c r="E1" s="105"/>
      <c r="F1" s="105"/>
      <c r="G1" s="105"/>
      <c r="H1" s="105"/>
      <c r="I1" s="105"/>
      <c r="J1" s="105"/>
      <c r="K1" s="105"/>
      <c r="L1" s="105"/>
      <c r="M1" s="105"/>
      <c r="N1" s="105"/>
      <c r="O1" s="105"/>
      <c r="P1" s="105"/>
      <c r="Q1" s="105"/>
      <c r="R1" s="105"/>
      <c r="S1" s="105"/>
      <c r="T1" s="105"/>
      <c r="U1" s="105"/>
      <c r="V1" s="105"/>
    </row>
    <row r="4" spans="2:22">
      <c r="C4" s="77">
        <f ca="1">'TFP Consolidated '!C4</f>
        <v>1996</v>
      </c>
      <c r="D4" s="77">
        <f ca="1">'TFP Consolidated '!D4</f>
        <v>1997</v>
      </c>
      <c r="E4" s="77">
        <f ca="1">'TFP Consolidated '!E4</f>
        <v>1998</v>
      </c>
      <c r="F4" s="77">
        <f ca="1">'TFP Consolidated '!F4</f>
        <v>1999</v>
      </c>
      <c r="G4" s="77">
        <f ca="1">'TFP Consolidated '!G4</f>
        <v>2000</v>
      </c>
      <c r="H4" s="77">
        <f ca="1">'TFP Consolidated '!H4</f>
        <v>2001</v>
      </c>
      <c r="I4" s="77">
        <f ca="1">'TFP Consolidated '!I4</f>
        <v>2002</v>
      </c>
      <c r="J4" s="77">
        <f ca="1">'TFP Consolidated '!J4</f>
        <v>2003</v>
      </c>
      <c r="K4" s="77">
        <f ca="1">'TFP Consolidated '!K4</f>
        <v>2004</v>
      </c>
      <c r="L4" s="77">
        <f ca="1">'TFP Consolidated '!L4</f>
        <v>2005</v>
      </c>
      <c r="M4" s="77">
        <f ca="1">'TFP Consolidated '!M4</f>
        <v>2006</v>
      </c>
      <c r="N4" s="77">
        <f ca="1">'TFP Consolidated '!N4</f>
        <v>2007</v>
      </c>
      <c r="O4" s="77">
        <f ca="1">'TFP Consolidated '!O4</f>
        <v>2008</v>
      </c>
      <c r="P4" s="77">
        <f ca="1">'TFP Consolidated '!P4</f>
        <v>2009</v>
      </c>
      <c r="Q4" s="77">
        <f ca="1">'TFP Consolidated '!Q4</f>
        <v>2010</v>
      </c>
      <c r="R4" s="77">
        <f ca="1">'TFP Consolidated '!R4</f>
        <v>2011</v>
      </c>
      <c r="S4" s="77">
        <f ca="1">'TFP Consolidated '!S4</f>
        <v>2012</v>
      </c>
      <c r="T4" s="77">
        <f ca="1">'TFP Consolidated '!T4</f>
        <v>2013</v>
      </c>
      <c r="U4" s="77">
        <f ca="1">'TFP Consolidated '!U4</f>
        <v>2014</v>
      </c>
      <c r="V4" s="77">
        <f ca="1">'TFP Consolidated '!V4</f>
        <v>2015</v>
      </c>
    </row>
    <row r="5" spans="2:22">
      <c r="B5" s="70"/>
      <c r="C5" s="32"/>
      <c r="D5" s="32"/>
      <c r="E5" s="32"/>
      <c r="F5" s="32"/>
      <c r="G5" s="32"/>
      <c r="H5" s="32"/>
      <c r="I5" s="32"/>
      <c r="J5" s="32"/>
      <c r="K5" s="32"/>
      <c r="L5" s="32"/>
      <c r="M5" s="32"/>
      <c r="N5" s="32"/>
      <c r="O5" s="32"/>
      <c r="P5" s="32"/>
      <c r="Q5" s="32"/>
      <c r="R5" s="32"/>
      <c r="S5" s="32"/>
      <c r="T5" s="32"/>
      <c r="U5" s="32"/>
      <c r="V5" s="32"/>
    </row>
    <row r="6" spans="2:22">
      <c r="B6" s="70" t="s">
        <v>48</v>
      </c>
      <c r="C6" s="74">
        <f ca="1">'TFP Detail Urban'!C21</f>
        <v>122.12116424111301</v>
      </c>
      <c r="D6" s="74">
        <f ca="1">'TFP Detail Urban'!D21</f>
        <v>125.21389701034386</v>
      </c>
      <c r="E6" s="74">
        <f ca="1">'TFP Detail Urban'!E21</f>
        <v>127.4658093253305</v>
      </c>
      <c r="F6" s="74">
        <f ca="1">'TFP Detail Urban'!F21</f>
        <v>142.21160469011079</v>
      </c>
      <c r="G6" s="74">
        <f ca="1">'TFP Detail Urban'!G21</f>
        <v>154.78758467492995</v>
      </c>
      <c r="H6" s="74">
        <f ca="1">'TFP Detail Urban'!H21</f>
        <v>129.43790715016979</v>
      </c>
      <c r="I6" s="74">
        <f ca="1">'TFP Detail Urban'!I21</f>
        <v>134.19800240974919</v>
      </c>
      <c r="J6" s="74">
        <f ca="1">'TFP Detail Urban'!J21</f>
        <v>139.38520869914115</v>
      </c>
      <c r="K6" s="74">
        <f ca="1">'TFP Detail Urban'!K21</f>
        <v>148.7984554133715</v>
      </c>
      <c r="L6" s="74">
        <f ca="1">'TFP Detail Urban'!L21</f>
        <v>157.72498240204308</v>
      </c>
      <c r="M6" s="74">
        <f ca="1">'TFP Detail Urban'!M21</f>
        <v>170.21668000828771</v>
      </c>
      <c r="N6" s="74">
        <f ca="1">'TFP Detail Urban'!N21</f>
        <v>176.38978163173383</v>
      </c>
      <c r="O6" s="74">
        <f ca="1">'TFP Detail Urban'!O21</f>
        <v>185.29105547431951</v>
      </c>
      <c r="P6" s="74">
        <f ca="1">'TFP Detail Urban'!P21</f>
        <v>193.55277333640245</v>
      </c>
      <c r="Q6" s="74">
        <f ca="1">'TFP Detail Urban'!Q21</f>
        <v>201.5324088695626</v>
      </c>
      <c r="R6" s="74">
        <f ca="1">'TFP Detail Urban'!R21</f>
        <v>210.67196121362312</v>
      </c>
      <c r="S6" s="74">
        <f ca="1">'TFP Detail Urban'!S21</f>
        <v>219.79883148412279</v>
      </c>
      <c r="T6" s="74">
        <f ca="1">'TFP Detail Urban'!T21</f>
        <v>230.32239460734539</v>
      </c>
      <c r="U6" s="74">
        <f ca="1">'TFP Detail Urban'!U21</f>
        <v>241.23893656739793</v>
      </c>
      <c r="V6" s="74">
        <f ca="1">'TFP Detail Urban'!V21</f>
        <v>252.059236384168</v>
      </c>
    </row>
    <row r="7" spans="2:22">
      <c r="B7" s="70" t="s">
        <v>49</v>
      </c>
      <c r="C7" s="74">
        <f ca="1">'TFP Detail Rural'!C21</f>
        <v>160</v>
      </c>
      <c r="D7" s="74">
        <f ca="1">'TFP Detail Rural'!D21</f>
        <v>167.89659016657126</v>
      </c>
      <c r="E7" s="74">
        <f ca="1">'TFP Detail Rural'!E21</f>
        <v>173.51688469169099</v>
      </c>
      <c r="F7" s="74">
        <f ca="1">'TFP Detail Rural'!F21</f>
        <v>180.91645705745134</v>
      </c>
      <c r="G7" s="74">
        <f ca="1">'TFP Detail Rural'!G21</f>
        <v>192.96007403114555</v>
      </c>
      <c r="H7" s="74">
        <f ca="1">'TFP Detail Rural'!H21</f>
        <v>206.89315231922404</v>
      </c>
      <c r="I7" s="74">
        <f ca="1">'TFP Detail Rural'!I21</f>
        <v>217.937252077099</v>
      </c>
      <c r="J7" s="74">
        <f ca="1">'TFP Detail Rural'!J21</f>
        <v>235.03314999644283</v>
      </c>
      <c r="K7" s="74">
        <f ca="1">'TFP Detail Rural'!K21</f>
        <v>243.28306822087694</v>
      </c>
      <c r="L7" s="74">
        <f ca="1">'TFP Detail Rural'!L21</f>
        <v>255.89922899113986</v>
      </c>
      <c r="M7" s="74">
        <f ca="1">'TFP Detail Rural'!M21</f>
        <v>270.32048683488478</v>
      </c>
      <c r="N7" s="74">
        <f ca="1">'TFP Detail Rural'!N21</f>
        <v>279.73440458577738</v>
      </c>
      <c r="O7" s="74">
        <f ca="1">'TFP Detail Rural'!O21</f>
        <v>295.49689318788256</v>
      </c>
      <c r="P7" s="74">
        <f ca="1">'TFP Detail Rural'!P21</f>
        <v>310.35241723538809</v>
      </c>
      <c r="Q7" s="74">
        <f ca="1">'TFP Detail Rural'!Q21</f>
        <v>324.9150219119997</v>
      </c>
      <c r="R7" s="74">
        <f ca="1">'TFP Detail Rural'!R21</f>
        <v>341.51992451296837</v>
      </c>
      <c r="S7" s="74">
        <f ca="1">'TFP Detail Rural'!S21</f>
        <v>358.26623270314951</v>
      </c>
      <c r="T7" s="74">
        <f ca="1">'TFP Detail Rural'!T21</f>
        <v>377.46896344173751</v>
      </c>
      <c r="U7" s="74">
        <f ca="1">'TFP Detail Rural'!U21</f>
        <v>397.52242104661588</v>
      </c>
      <c r="V7" s="74">
        <f ca="1">'TFP Detail Rural'!V21</f>
        <v>417.62662985835959</v>
      </c>
    </row>
    <row r="8" spans="2:22">
      <c r="B8" s="70" t="s">
        <v>8</v>
      </c>
      <c r="C8" s="74">
        <f t="shared" ref="C8:V8" si="0">C6+C7</f>
        <v>282.12116424111298</v>
      </c>
      <c r="D8" s="74">
        <f t="shared" si="0"/>
        <v>293.11048717691511</v>
      </c>
      <c r="E8" s="74">
        <f t="shared" si="0"/>
        <v>300.98269401702146</v>
      </c>
      <c r="F8" s="74">
        <f t="shared" si="0"/>
        <v>323.12806174756213</v>
      </c>
      <c r="G8" s="74">
        <f t="shared" si="0"/>
        <v>347.74765870607553</v>
      </c>
      <c r="H8" s="74">
        <f t="shared" si="0"/>
        <v>336.33105946939384</v>
      </c>
      <c r="I8" s="74">
        <f t="shared" si="0"/>
        <v>352.13525448684823</v>
      </c>
      <c r="J8" s="74">
        <f t="shared" si="0"/>
        <v>374.41835869558395</v>
      </c>
      <c r="K8" s="74">
        <f t="shared" si="0"/>
        <v>392.08152363424847</v>
      </c>
      <c r="L8" s="74">
        <f t="shared" si="0"/>
        <v>413.62421139318292</v>
      </c>
      <c r="M8" s="74">
        <f t="shared" si="0"/>
        <v>440.53716684317249</v>
      </c>
      <c r="N8" s="74">
        <f t="shared" si="0"/>
        <v>456.12418621751124</v>
      </c>
      <c r="O8" s="74">
        <f t="shared" si="0"/>
        <v>480.7879486622021</v>
      </c>
      <c r="P8" s="74">
        <f t="shared" si="0"/>
        <v>503.90519057179051</v>
      </c>
      <c r="Q8" s="74">
        <f t="shared" si="0"/>
        <v>526.44743078156228</v>
      </c>
      <c r="R8" s="74">
        <f t="shared" si="0"/>
        <v>552.19188572659152</v>
      </c>
      <c r="S8" s="74">
        <f t="shared" si="0"/>
        <v>578.06506418727236</v>
      </c>
      <c r="T8" s="74">
        <f t="shared" si="0"/>
        <v>607.79135804908287</v>
      </c>
      <c r="U8" s="74">
        <f t="shared" si="0"/>
        <v>638.76135761401383</v>
      </c>
      <c r="V8" s="74">
        <f t="shared" si="0"/>
        <v>669.6858662425276</v>
      </c>
    </row>
    <row r="9" spans="2:22">
      <c r="B9" s="70"/>
      <c r="C9" s="32"/>
      <c r="D9" s="32"/>
      <c r="E9" s="32"/>
      <c r="F9" s="32"/>
      <c r="G9" s="32"/>
      <c r="H9" s="32"/>
      <c r="I9" s="32"/>
      <c r="J9" s="32"/>
      <c r="K9" s="32"/>
      <c r="L9" s="32"/>
      <c r="M9" s="32"/>
      <c r="N9" s="32"/>
      <c r="O9" s="32"/>
      <c r="P9" s="32"/>
      <c r="Q9" s="32"/>
      <c r="R9" s="32"/>
      <c r="S9" s="32"/>
      <c r="T9" s="32"/>
      <c r="U9" s="32"/>
      <c r="V9" s="32"/>
    </row>
    <row r="10" spans="2:22">
      <c r="B10" s="70" t="s">
        <v>50</v>
      </c>
      <c r="C10" s="73">
        <f t="shared" ref="C10:V10" si="1">C6/C8</f>
        <v>0.43286778774506601</v>
      </c>
      <c r="D10" s="73">
        <f t="shared" si="1"/>
        <v>0.42719009550404613</v>
      </c>
      <c r="E10" s="73">
        <f t="shared" si="1"/>
        <v>0.42349879863232909</v>
      </c>
      <c r="F10" s="73">
        <f t="shared" si="1"/>
        <v>0.44010911315158691</v>
      </c>
      <c r="G10" s="73">
        <f t="shared" si="1"/>
        <v>0.44511467093948154</v>
      </c>
      <c r="H10" s="73">
        <f t="shared" si="1"/>
        <v>0.38485267270401669</v>
      </c>
      <c r="I10" s="73">
        <f t="shared" si="1"/>
        <v>0.38109788980177589</v>
      </c>
      <c r="J10" s="73">
        <f t="shared" si="1"/>
        <v>0.37227129883464527</v>
      </c>
      <c r="K10" s="73">
        <f t="shared" si="1"/>
        <v>0.37950897056852262</v>
      </c>
      <c r="L10" s="73">
        <f t="shared" si="1"/>
        <v>0.3813243472155281</v>
      </c>
      <c r="M10" s="73">
        <f t="shared" si="1"/>
        <v>0.3863843798425376</v>
      </c>
      <c r="N10" s="73">
        <f t="shared" si="1"/>
        <v>0.38671437946423454</v>
      </c>
      <c r="O10" s="73">
        <f t="shared" si="1"/>
        <v>0.3853903908987194</v>
      </c>
      <c r="P10" s="73">
        <f t="shared" si="1"/>
        <v>0.38410553603699649</v>
      </c>
      <c r="Q10" s="73">
        <f t="shared" si="1"/>
        <v>0.38281582753736343</v>
      </c>
      <c r="R10" s="73">
        <f t="shared" si="1"/>
        <v>0.38151948020100712</v>
      </c>
      <c r="S10" s="73">
        <f t="shared" si="1"/>
        <v>0.38023199307702127</v>
      </c>
      <c r="T10" s="73">
        <f t="shared" si="1"/>
        <v>0.37894976879343101</v>
      </c>
      <c r="U10" s="73">
        <f t="shared" si="1"/>
        <v>0.3776667666129736</v>
      </c>
      <c r="V10" s="73">
        <f t="shared" si="1"/>
        <v>0.37638428566280124</v>
      </c>
    </row>
    <row r="11" spans="2:22">
      <c r="B11" s="70" t="s">
        <v>51</v>
      </c>
      <c r="C11" s="73">
        <f t="shared" ref="C11:V11" si="2">1-C10</f>
        <v>0.56713221225493404</v>
      </c>
      <c r="D11" s="73">
        <f t="shared" si="2"/>
        <v>0.57280990449595381</v>
      </c>
      <c r="E11" s="73">
        <f t="shared" si="2"/>
        <v>0.57650120136767091</v>
      </c>
      <c r="F11" s="73">
        <f t="shared" si="2"/>
        <v>0.55989088684841315</v>
      </c>
      <c r="G11" s="73">
        <f t="shared" si="2"/>
        <v>0.55488532906051846</v>
      </c>
      <c r="H11" s="73">
        <f t="shared" si="2"/>
        <v>0.61514732729598331</v>
      </c>
      <c r="I11" s="73">
        <f t="shared" si="2"/>
        <v>0.61890211019822416</v>
      </c>
      <c r="J11" s="73">
        <f t="shared" si="2"/>
        <v>0.62772870116535473</v>
      </c>
      <c r="K11" s="73">
        <f t="shared" si="2"/>
        <v>0.62049102943147738</v>
      </c>
      <c r="L11" s="73">
        <f t="shared" si="2"/>
        <v>0.6186756527844719</v>
      </c>
      <c r="M11" s="73">
        <f t="shared" si="2"/>
        <v>0.6136156201574624</v>
      </c>
      <c r="N11" s="73">
        <f t="shared" si="2"/>
        <v>0.61328562053576552</v>
      </c>
      <c r="O11" s="73">
        <f t="shared" si="2"/>
        <v>0.6146096091012806</v>
      </c>
      <c r="P11" s="73">
        <f t="shared" si="2"/>
        <v>0.61589446396300351</v>
      </c>
      <c r="Q11" s="73">
        <f t="shared" si="2"/>
        <v>0.61718417246263657</v>
      </c>
      <c r="R11" s="73">
        <f t="shared" si="2"/>
        <v>0.61848051979899288</v>
      </c>
      <c r="S11" s="73">
        <f t="shared" si="2"/>
        <v>0.61976800692297873</v>
      </c>
      <c r="T11" s="73">
        <f t="shared" si="2"/>
        <v>0.62105023120656899</v>
      </c>
      <c r="U11" s="73">
        <f t="shared" si="2"/>
        <v>0.6223332333870264</v>
      </c>
      <c r="V11" s="73">
        <f t="shared" si="2"/>
        <v>0.62361571433719876</v>
      </c>
    </row>
    <row r="12" spans="2:22">
      <c r="B12" s="70"/>
      <c r="C12" s="32"/>
      <c r="D12" s="32"/>
      <c r="E12" s="32"/>
      <c r="F12" s="32"/>
      <c r="G12" s="32"/>
      <c r="H12" s="32"/>
      <c r="I12" s="32"/>
      <c r="J12" s="32"/>
      <c r="K12" s="32"/>
      <c r="L12" s="32"/>
      <c r="M12" s="32"/>
      <c r="N12" s="32"/>
      <c r="O12" s="32"/>
      <c r="P12" s="32"/>
      <c r="Q12" s="32"/>
      <c r="R12" s="32"/>
      <c r="S12" s="32"/>
      <c r="T12" s="32"/>
      <c r="U12" s="32"/>
      <c r="V12" s="32"/>
    </row>
    <row r="13" spans="2:22">
      <c r="B13" s="70" t="s">
        <v>108</v>
      </c>
    </row>
    <row r="14" spans="2:22">
      <c r="B14" s="70" t="s">
        <v>62</v>
      </c>
      <c r="D14" s="76">
        <f ca="1">'TFP Consolidated '!D7</f>
        <v>2.2824073567966528E-2</v>
      </c>
      <c r="E14" s="76">
        <f ca="1">'TFP Consolidated '!E7</f>
        <v>9.4861827078581273E-3</v>
      </c>
      <c r="F14" s="76">
        <f ca="1">'TFP Consolidated '!F7</f>
        <v>0.10113637277384466</v>
      </c>
      <c r="G14" s="76">
        <f ca="1">'TFP Consolidated '!G7</f>
        <v>4.4652086392902843E-2</v>
      </c>
      <c r="H14" s="76">
        <f ca="1">'TFP Consolidated '!H7</f>
        <v>-2.892746729183663E-3</v>
      </c>
      <c r="I14" s="76">
        <f ca="1">'TFP Consolidated '!I7</f>
        <v>7.1855366804096845E-3</v>
      </c>
      <c r="J14" s="76">
        <f ca="1">'TFP Consolidated '!J7</f>
        <v>1.1322929447542656E-2</v>
      </c>
      <c r="K14" s="76">
        <f ca="1">'TFP Consolidated '!K7</f>
        <v>4.4368329105964575E-2</v>
      </c>
      <c r="L14" s="76">
        <f ca="1">'TFP Consolidated '!L7</f>
        <v>3.3653290832741441E-2</v>
      </c>
      <c r="M14" s="76">
        <f ca="1">'TFP Consolidated '!M7</f>
        <v>6.3996165311836051E-2</v>
      </c>
      <c r="N14" s="76">
        <f ca="1">'TFP Consolidated '!N7</f>
        <v>3.3296389676636493E-2</v>
      </c>
      <c r="O14" s="76">
        <f ca="1">'TFP Consolidated '!O7</f>
        <v>2.5226302007170458E-2</v>
      </c>
      <c r="P14" s="76">
        <f ca="1">'TFP Consolidated '!P7</f>
        <v>2.5425450168883819E-2</v>
      </c>
      <c r="Q14" s="76">
        <f ca="1">'TFP Consolidated '!Q7</f>
        <v>2.5415075836747944E-2</v>
      </c>
      <c r="R14" s="76">
        <f ca="1">'TFP Consolidated '!R7</f>
        <v>2.535560933760074E-2</v>
      </c>
      <c r="S14" s="76">
        <f ca="1">'TFP Consolidated '!S7</f>
        <v>2.5398711781077506E-2</v>
      </c>
      <c r="T14" s="76">
        <f ca="1">'TFP Consolidated '!T7</f>
        <v>2.5389798985142049E-2</v>
      </c>
      <c r="U14" s="76">
        <f ca="1">'TFP Consolidated '!U7</f>
        <v>2.5381373367940087E-2</v>
      </c>
      <c r="V14" s="76">
        <f ca="1">'TFP Consolidated '!V7</f>
        <v>2.5389961378053209E-2</v>
      </c>
    </row>
    <row r="15" spans="2:22">
      <c r="B15" s="70" t="s">
        <v>63</v>
      </c>
      <c r="D15" s="76">
        <f ca="1">'TFP Consolidated '!D18</f>
        <v>4.6852645136481602E-2</v>
      </c>
      <c r="E15" s="76">
        <f ca="1">'TFP Consolidated '!E18</f>
        <v>2.4976397817256333E-2</v>
      </c>
      <c r="F15" s="76">
        <f ca="1">'TFP Consolidated '!F18</f>
        <v>2.8096735618496568E-2</v>
      </c>
      <c r="G15" s="76">
        <f ca="1">'TFP Consolidated '!G18</f>
        <v>2.2790671897737331E-2</v>
      </c>
      <c r="H15" s="76">
        <f ca="1">'TFP Consolidated '!H18</f>
        <v>3.4053681207943165E-2</v>
      </c>
      <c r="I15" s="76">
        <f ca="1">'TFP Consolidated '!I18</f>
        <v>2.3791103903011951E-2</v>
      </c>
      <c r="J15" s="76">
        <f ca="1">'TFP Consolidated '!J18</f>
        <v>5.1113679156566762E-2</v>
      </c>
      <c r="K15" s="76">
        <f ca="1">'TFP Consolidated '!K18</f>
        <v>1.1935369349825753E-2</v>
      </c>
      <c r="L15" s="76">
        <f ca="1">'TFP Consolidated '!L18</f>
        <v>2.5520515665903652E-2</v>
      </c>
      <c r="M15" s="76">
        <f ca="1">'TFP Consolidated '!M18</f>
        <v>4.1152154408659283E-2</v>
      </c>
      <c r="N15" s="76">
        <f ca="1">'TFP Consolidated '!N18</f>
        <v>3.1855276724240905E-2</v>
      </c>
      <c r="O15" s="76">
        <f ca="1">'TFP Consolidated '!O18</f>
        <v>3.1110694095805698E-2</v>
      </c>
      <c r="P15" s="76">
        <f ca="1">'TFP Consolidated '!P18</f>
        <v>3.1110694095805698E-2</v>
      </c>
      <c r="Q15" s="76">
        <f ca="1">'TFP Consolidated '!Q18</f>
        <v>3.1110694095805698E-2</v>
      </c>
      <c r="R15" s="76">
        <f ca="1">'TFP Consolidated '!R18</f>
        <v>3.1110694095805698E-2</v>
      </c>
      <c r="S15" s="76">
        <f ca="1">'TFP Consolidated '!S18</f>
        <v>3.1110694095805698E-2</v>
      </c>
      <c r="T15" s="76">
        <f ca="1">'TFP Consolidated '!T18</f>
        <v>3.1110694095805698E-2</v>
      </c>
      <c r="U15" s="76">
        <f ca="1">'TFP Consolidated '!U18</f>
        <v>3.1110694095805698E-2</v>
      </c>
      <c r="V15" s="76">
        <f ca="1">'TFP Consolidated '!V18</f>
        <v>3.1110694095805698E-2</v>
      </c>
    </row>
    <row r="16" spans="2:22">
      <c r="B16" s="70" t="s">
        <v>52</v>
      </c>
      <c r="D16" s="78">
        <f>AVERAGE(C$10:D$10)*D14+AVERAGE(C$11:D$11)*D15</f>
        <v>3.6519663936123166E-2</v>
      </c>
      <c r="E16" s="78">
        <f t="shared" ref="E16:V16" si="3">AVERAGE(D10:E10)*E14+AVERAGE(D11:E11)*E15</f>
        <v>1.8387720836582067E-2</v>
      </c>
      <c r="F16" s="78">
        <f t="shared" si="3"/>
        <v>5.9635539879089108E-2</v>
      </c>
      <c r="G16" s="78">
        <f t="shared" si="3"/>
        <v>3.2466793930234203E-2</v>
      </c>
      <c r="H16" s="78">
        <f t="shared" si="3"/>
        <v>1.8721516881896622E-2</v>
      </c>
      <c r="I16" s="78">
        <f t="shared" si="3"/>
        <v>1.7431582125571974E-2</v>
      </c>
      <c r="J16" s="78">
        <f t="shared" si="3"/>
        <v>3.6125116744805563E-2</v>
      </c>
      <c r="K16" s="78">
        <f t="shared" si="3"/>
        <v>2.4126598961331826E-2</v>
      </c>
      <c r="L16" s="78">
        <f t="shared" si="3"/>
        <v>2.8614358822392119E-2</v>
      </c>
      <c r="M16" s="78">
        <f t="shared" si="3"/>
        <v>4.9920927674348491E-2</v>
      </c>
      <c r="N16" s="78">
        <f t="shared" si="3"/>
        <v>3.2412338041999875E-2</v>
      </c>
      <c r="O16" s="78">
        <f t="shared" si="3"/>
        <v>2.8839010494645052E-2</v>
      </c>
      <c r="P16" s="78">
        <f t="shared" si="3"/>
        <v>2.8923308073104503E-2</v>
      </c>
      <c r="Q16" s="78">
        <f t="shared" si="3"/>
        <v>2.8926648434987899E-2</v>
      </c>
      <c r="R16" s="78">
        <f t="shared" si="3"/>
        <v>2.8911286855944199E-2</v>
      </c>
      <c r="S16" s="78">
        <f t="shared" si="3"/>
        <v>2.8935138624014575E-2</v>
      </c>
      <c r="T16" s="78">
        <f t="shared" si="3"/>
        <v>2.8939094481010855E-2</v>
      </c>
      <c r="U16" s="78">
        <f t="shared" si="3"/>
        <v>2.8943244696130806E-2</v>
      </c>
      <c r="V16" s="78">
        <f t="shared" si="3"/>
        <v>2.8953831833000841E-2</v>
      </c>
    </row>
    <row r="18" spans="2:22">
      <c r="B18" s="70" t="s">
        <v>109</v>
      </c>
    </row>
    <row r="19" spans="2:22">
      <c r="B19" s="70" t="s">
        <v>62</v>
      </c>
      <c r="D19" s="78">
        <f ca="1">'TFP Detail Urban'!D37</f>
        <v>-4.8840681544779635E-2</v>
      </c>
      <c r="E19" s="78">
        <f ca="1">'TFP Detail Urban'!E37</f>
        <v>-1.4676800560612697E-2</v>
      </c>
      <c r="F19" s="78">
        <f ca="1">'TFP Detail Urban'!F37</f>
        <v>7.5968073583874404E-2</v>
      </c>
      <c r="G19" s="78">
        <f ca="1">'TFP Detail Urban'!G37</f>
        <v>-4.6513888360641062E-2</v>
      </c>
      <c r="H19" s="78">
        <f ca="1">'TFP Detail Urban'!H37</f>
        <v>-1.8882291546196042E-2</v>
      </c>
      <c r="I19" s="78">
        <f ca="1">'TFP Detail Urban'!I37</f>
        <v>-6.9789002200879371E-2</v>
      </c>
      <c r="J19" s="78">
        <f ca="1">'TFP Detail Urban'!J37</f>
        <v>4.8047720195283222E-2</v>
      </c>
      <c r="K19" s="78">
        <f ca="1">'TFP Detail Urban'!K37</f>
        <v>6.2822712763950531E-2</v>
      </c>
      <c r="L19" s="78">
        <f ca="1">'TFP Detail Urban'!L37</f>
        <v>-3.1150672532118433E-2</v>
      </c>
      <c r="M19" s="78">
        <f ca="1">'TFP Detail Urban'!M37</f>
        <v>2.0465993844725184E-2</v>
      </c>
      <c r="N19" s="78">
        <f ca="1">'TFP Detail Urban'!N37</f>
        <v>2.3352269731889422E-2</v>
      </c>
      <c r="O19" s="78">
        <f ca="1">'TFP Detail Urban'!O37</f>
        <v>1.8480204889036917E-2</v>
      </c>
      <c r="P19" s="78">
        <f ca="1">'TFP Detail Urban'!P37</f>
        <v>1.8975808339042555E-2</v>
      </c>
      <c r="Q19" s="78">
        <f ca="1">'TFP Detail Urban'!Q37</f>
        <v>1.8283164517746774E-2</v>
      </c>
      <c r="R19" s="78">
        <f ca="1">'TFP Detail Urban'!R37</f>
        <v>1.772699450261115E-2</v>
      </c>
      <c r="S19" s="78">
        <f ca="1">'TFP Detail Urban'!S37</f>
        <v>1.7211301453859275E-2</v>
      </c>
      <c r="T19" s="78">
        <f ca="1">'TFP Detail Urban'!T37</f>
        <v>1.6724282110230221E-2</v>
      </c>
      <c r="U19" s="78">
        <f ca="1">'TFP Detail Urban'!U37</f>
        <v>1.6207777194210082E-2</v>
      </c>
      <c r="V19" s="78">
        <f ca="1">'TFP Detail Urban'!V37</f>
        <v>1.5725747713249558E-2</v>
      </c>
    </row>
    <row r="20" spans="2:22">
      <c r="B20" s="70" t="s">
        <v>63</v>
      </c>
      <c r="D20" s="78">
        <f ca="1">'TFP Detail Rural'!D37</f>
        <v>1.1710733406614325E-2</v>
      </c>
      <c r="E20" s="78">
        <f ca="1">'TFP Detail Rural'!E37</f>
        <v>1.4044939346599174E-2</v>
      </c>
      <c r="F20" s="78">
        <f ca="1">'TFP Detail Rural'!F37</f>
        <v>4.1552552023808774E-2</v>
      </c>
      <c r="G20" s="78">
        <f ca="1">'TFP Detail Rural'!G37</f>
        <v>1.7365903119909688E-2</v>
      </c>
      <c r="H20" s="78">
        <f ca="1">'TFP Detail Rural'!H37</f>
        <v>5.1245892113894513E-2</v>
      </c>
      <c r="I20" s="78">
        <f ca="1">'TFP Detail Rural'!I37</f>
        <v>-2.0733772487786704E-2</v>
      </c>
      <c r="J20" s="78">
        <f ca="1">'TFP Detail Rural'!J37</f>
        <v>1.3016553701951861E-2</v>
      </c>
      <c r="K20" s="78">
        <f ca="1">'TFP Detail Rural'!K37</f>
        <v>2.6722891246155893E-2</v>
      </c>
      <c r="L20" s="78">
        <f ca="1">'TFP Detail Rural'!L37</f>
        <v>-3.6262962298115875E-3</v>
      </c>
      <c r="M20" s="78">
        <f ca="1">'TFP Detail Rural'!M37</f>
        <v>2.2678765766790499E-2</v>
      </c>
      <c r="N20" s="78">
        <f ca="1">'TFP Detail Rural'!N37</f>
        <v>1.854847120420508E-2</v>
      </c>
      <c r="O20" s="78">
        <f ca="1">'TFP Detail Rural'!O37</f>
        <v>1.8221065990423328E-2</v>
      </c>
      <c r="P20" s="78">
        <f ca="1">'TFP Detail Rural'!P37</f>
        <v>1.9631200156633798E-2</v>
      </c>
      <c r="Q20" s="78">
        <f ca="1">'TFP Detail Rural'!Q37</f>
        <v>1.9491452078028187E-2</v>
      </c>
      <c r="R20" s="78">
        <f ca="1">'TFP Detail Rural'!R37</f>
        <v>1.9355367083927131E-2</v>
      </c>
      <c r="S20" s="78">
        <f ca="1">'TFP Detail Rural'!S37</f>
        <v>1.9262832986832141E-2</v>
      </c>
      <c r="T20" s="78">
        <f ca="1">'TFP Detail Rural'!T37</f>
        <v>1.9187072119854431E-2</v>
      </c>
      <c r="U20" s="78">
        <f ca="1">'TFP Detail Rural'!U37</f>
        <v>1.9026734038995682E-2</v>
      </c>
      <c r="V20" s="78">
        <f ca="1">'TFP Detail Rural'!V37</f>
        <v>1.8879264077730499E-2</v>
      </c>
    </row>
    <row r="21" spans="2:22">
      <c r="B21" s="70" t="s">
        <v>52</v>
      </c>
      <c r="D21" s="78">
        <f>AVERAGE(C$10:D$10)*D19+AVERAGE(C$11:D$11)*D20</f>
        <v>-1.4328127478802938E-2</v>
      </c>
      <c r="E21" s="78">
        <f t="shared" ref="E21:V21" si="4">AVERAGE(D$10:E$10)*E19+AVERAGE(D$11:E$11)*E20</f>
        <v>1.8283067669298426E-3</v>
      </c>
      <c r="F21" s="78">
        <f t="shared" si="4"/>
        <v>5.6413310377530085E-2</v>
      </c>
      <c r="G21" s="78">
        <f t="shared" si="4"/>
        <v>-1.0908052250771075E-2</v>
      </c>
      <c r="H21" s="78">
        <f t="shared" si="4"/>
        <v>2.2143840960440146E-2</v>
      </c>
      <c r="I21" s="78">
        <f t="shared" si="4"/>
        <v>-3.9520712884083806E-2</v>
      </c>
      <c r="J21" s="78">
        <f t="shared" si="4"/>
        <v>2.6212254440986075E-2</v>
      </c>
      <c r="K21" s="78">
        <f t="shared" si="4"/>
        <v>4.029245801918286E-2</v>
      </c>
      <c r="L21" s="78">
        <f t="shared" si="4"/>
        <v>-1.4097027500821997E-2</v>
      </c>
      <c r="M21" s="78">
        <f t="shared" si="4"/>
        <v>2.1829383609011203E-2</v>
      </c>
      <c r="N21" s="78">
        <f t="shared" si="4"/>
        <v>2.0405376545061311E-2</v>
      </c>
      <c r="O21" s="78">
        <f t="shared" si="4"/>
        <v>1.8321107180326406E-2</v>
      </c>
      <c r="P21" s="78">
        <f t="shared" si="4"/>
        <v>1.9379039489542071E-2</v>
      </c>
      <c r="Q21" s="78">
        <f t="shared" si="4"/>
        <v>1.9028121306367708E-2</v>
      </c>
      <c r="R21" s="78">
        <f t="shared" si="4"/>
        <v>1.8733055754900696E-2</v>
      </c>
      <c r="S21" s="78">
        <f t="shared" si="4"/>
        <v>1.8481454402972934E-2</v>
      </c>
      <c r="T21" s="78">
        <f t="shared" si="4"/>
        <v>1.82522194905427E-2</v>
      </c>
      <c r="U21" s="78">
        <f t="shared" si="4"/>
        <v>1.7960299358314755E-2</v>
      </c>
      <c r="V21" s="78">
        <f t="shared" si="4"/>
        <v>1.7690307911227634E-2</v>
      </c>
    </row>
    <row r="23" spans="2:22">
      <c r="B23" s="70" t="s">
        <v>110</v>
      </c>
    </row>
    <row r="24" spans="2:22">
      <c r="B24" s="70" t="s">
        <v>62</v>
      </c>
      <c r="D24" s="78">
        <f ca="1">'TFP Detail Urban'!D39</f>
        <v>7.166475511274617E-2</v>
      </c>
      <c r="E24" s="78">
        <f ca="1">'TFP Detail Urban'!E39</f>
        <v>2.4162983268470824E-2</v>
      </c>
      <c r="F24" s="78">
        <f ca="1">'TFP Detail Urban'!F39</f>
        <v>2.5168299189970253E-2</v>
      </c>
      <c r="G24" s="78">
        <f ca="1">'TFP Detail Urban'!G39</f>
        <v>9.1165974753543905E-2</v>
      </c>
      <c r="H24" s="78">
        <f ca="1">'TFP Detail Urban'!H39</f>
        <v>1.5989544817012379E-2</v>
      </c>
      <c r="I24" s="78">
        <f ca="1">'TFP Detail Urban'!I39</f>
        <v>7.6974538881289051E-2</v>
      </c>
      <c r="J24" s="78">
        <f ca="1">'TFP Detail Urban'!J39</f>
        <v>-3.6724790747740564E-2</v>
      </c>
      <c r="K24" s="78">
        <f ca="1">'TFP Detail Urban'!K39</f>
        <v>-1.8454383657985955E-2</v>
      </c>
      <c r="L24" s="78">
        <f ca="1">'TFP Detail Urban'!L39</f>
        <v>6.4803963364859871E-2</v>
      </c>
      <c r="M24" s="78">
        <f ca="1">'TFP Detail Urban'!M39</f>
        <v>4.353017146711087E-2</v>
      </c>
      <c r="N24" s="78">
        <f ca="1">'TFP Detail Urban'!N39</f>
        <v>9.94411994474707E-3</v>
      </c>
      <c r="O24" s="78">
        <f ca="1">'TFP Detail Urban'!O39</f>
        <v>6.7460971181335407E-3</v>
      </c>
      <c r="P24" s="78">
        <f ca="1">'TFP Detail Urban'!P39</f>
        <v>6.4496418298412642E-3</v>
      </c>
      <c r="Q24" s="78">
        <f ca="1">'TFP Detail Urban'!Q39</f>
        <v>7.1319113190011704E-3</v>
      </c>
      <c r="R24" s="78">
        <f ca="1">'TFP Detail Urban'!R39</f>
        <v>7.6286148349895902E-3</v>
      </c>
      <c r="S24" s="78">
        <f ca="1">'TFP Detail Urban'!S39</f>
        <v>8.1874103272182308E-3</v>
      </c>
      <c r="T24" s="78">
        <f ca="1">'TFP Detail Urban'!T39</f>
        <v>8.6655168749118286E-3</v>
      </c>
      <c r="U24" s="78">
        <f ca="1">'TFP Detail Urban'!U39</f>
        <v>9.1735961737300052E-3</v>
      </c>
      <c r="V24" s="78">
        <f ca="1">'TFP Detail Urban'!V39</f>
        <v>9.664213664803651E-3</v>
      </c>
    </row>
    <row r="25" spans="2:22">
      <c r="B25" s="70" t="s">
        <v>63</v>
      </c>
      <c r="D25" s="78">
        <f ca="1">'TFP Detail Rural'!D39</f>
        <v>3.5141911729867276E-2</v>
      </c>
      <c r="E25" s="78">
        <f ca="1">'TFP Detail Rural'!E39</f>
        <v>1.0931458470657159E-2</v>
      </c>
      <c r="F25" s="78">
        <f ca="1">'TFP Detail Rural'!F39</f>
        <v>-1.3455816405312206E-2</v>
      </c>
      <c r="G25" s="78">
        <f ca="1">'TFP Detail Rural'!G39</f>
        <v>5.4247687778276425E-3</v>
      </c>
      <c r="H25" s="78">
        <f ca="1">'TFP Detail Rural'!H39</f>
        <v>-1.7192210905951348E-2</v>
      </c>
      <c r="I25" s="78">
        <f ca="1">'TFP Detail Rural'!I39</f>
        <v>4.4524876390798655E-2</v>
      </c>
      <c r="J25" s="78">
        <f ca="1">'TFP Detail Rural'!J39</f>
        <v>3.8097125454614897E-2</v>
      </c>
      <c r="K25" s="78">
        <f ca="1">'TFP Detail Rural'!K39</f>
        <v>-1.478752189633014E-2</v>
      </c>
      <c r="L25" s="78">
        <f ca="1">'TFP Detail Rural'!L39</f>
        <v>2.914681189571524E-2</v>
      </c>
      <c r="M25" s="78">
        <f ca="1">'TFP Detail Rural'!M39</f>
        <v>1.8473388641868784E-2</v>
      </c>
      <c r="N25" s="78">
        <f ca="1">'TFP Detail Rural'!N39</f>
        <v>1.3306805520035825E-2</v>
      </c>
      <c r="O25" s="78">
        <f ca="1">'TFP Detail Rural'!O39</f>
        <v>1.288962810538237E-2</v>
      </c>
      <c r="P25" s="78">
        <f ca="1">'TFP Detail Rural'!P39</f>
        <v>1.14794939391719E-2</v>
      </c>
      <c r="Q25" s="78">
        <f ca="1">'TFP Detail Rural'!Q39</f>
        <v>1.161924201777751E-2</v>
      </c>
      <c r="R25" s="78">
        <f ca="1">'TFP Detail Rural'!R39</f>
        <v>1.1755327011878567E-2</v>
      </c>
      <c r="S25" s="78">
        <f ca="1">'TFP Detail Rural'!S39</f>
        <v>1.1847861108973557E-2</v>
      </c>
      <c r="T25" s="78">
        <f ca="1">'TFP Detail Rural'!T39</f>
        <v>1.1923621975951267E-2</v>
      </c>
      <c r="U25" s="78">
        <f ca="1">'TFP Detail Rural'!U39</f>
        <v>1.2083960056810016E-2</v>
      </c>
      <c r="V25" s="78">
        <f ca="1">'TFP Detail Rural'!V39</f>
        <v>1.2231430018075199E-2</v>
      </c>
    </row>
    <row r="26" spans="2:22">
      <c r="B26" s="70" t="s">
        <v>52</v>
      </c>
      <c r="D26" s="78">
        <f>AVERAGE(C$10:D$10)*D24+AVERAGE(C$11:D$11)*D25</f>
        <v>5.0847791414926111E-2</v>
      </c>
      <c r="E26" s="78">
        <f t="shared" ref="E26:V26" si="5">AVERAGE(D$10:E$10)*E24+AVERAGE(D$11:E$11)*E25</f>
        <v>1.6559414069652223E-2</v>
      </c>
      <c r="F26" s="78">
        <f t="shared" si="5"/>
        <v>3.222229501559027E-3</v>
      </c>
      <c r="G26" s="78">
        <f t="shared" si="5"/>
        <v>4.3374846181005282E-2</v>
      </c>
      <c r="H26" s="78">
        <f t="shared" si="5"/>
        <v>-3.4223240785435224E-3</v>
      </c>
      <c r="I26" s="78">
        <f t="shared" si="5"/>
        <v>5.6952295009655776E-2</v>
      </c>
      <c r="J26" s="78">
        <f t="shared" si="5"/>
        <v>9.9128623038194849E-3</v>
      </c>
      <c r="K26" s="78">
        <f t="shared" si="5"/>
        <v>-1.6165859057851031E-2</v>
      </c>
      <c r="L26" s="78">
        <f t="shared" si="5"/>
        <v>4.2711386323214112E-2</v>
      </c>
      <c r="M26" s="78">
        <f t="shared" si="5"/>
        <v>2.8091544065337287E-2</v>
      </c>
      <c r="N26" s="78">
        <f t="shared" si="5"/>
        <v>1.2006961496938567E-2</v>
      </c>
      <c r="O26" s="78">
        <f t="shared" si="5"/>
        <v>1.0517903314318646E-2</v>
      </c>
      <c r="P26" s="78">
        <f t="shared" si="5"/>
        <v>9.5442685835624291E-3</v>
      </c>
      <c r="Q26" s="78">
        <f t="shared" si="5"/>
        <v>9.8985271286201933E-3</v>
      </c>
      <c r="R26" s="78">
        <f t="shared" si="5"/>
        <v>1.0178231101043508E-2</v>
      </c>
      <c r="S26" s="78">
        <f t="shared" si="5"/>
        <v>1.0453684221041641E-2</v>
      </c>
      <c r="T26" s="78">
        <f t="shared" si="5"/>
        <v>1.0686874990468151E-2</v>
      </c>
      <c r="U26" s="78">
        <f t="shared" si="5"/>
        <v>1.098294533781605E-2</v>
      </c>
      <c r="V26" s="78">
        <f t="shared" si="5"/>
        <v>1.1263523921773204E-2</v>
      </c>
    </row>
    <row r="28" spans="2:22">
      <c r="D28" s="76"/>
      <c r="E28" s="76"/>
      <c r="F28" s="76"/>
      <c r="G28" s="76"/>
      <c r="H28" s="76"/>
      <c r="I28" s="76"/>
      <c r="J28" s="76"/>
      <c r="K28" s="76"/>
      <c r="L28" s="76"/>
      <c r="M28" s="76"/>
      <c r="N28" s="76"/>
      <c r="O28" s="76"/>
      <c r="P28" s="76"/>
      <c r="Q28" s="76"/>
      <c r="R28" s="76"/>
      <c r="S28" s="76"/>
      <c r="T28" s="76"/>
      <c r="U28" s="76"/>
      <c r="V28" s="76"/>
    </row>
    <row r="30" spans="2:22">
      <c r="D30" s="79"/>
      <c r="E30" s="79"/>
      <c r="F30" s="79"/>
      <c r="G30" s="79"/>
      <c r="H30" s="79"/>
      <c r="I30" s="79"/>
      <c r="J30" s="79"/>
      <c r="K30" s="79"/>
      <c r="L30" s="79"/>
      <c r="M30" s="79"/>
      <c r="N30" s="79"/>
      <c r="O30" s="79"/>
      <c r="P30" s="79"/>
      <c r="Q30" s="79"/>
      <c r="R30" s="79"/>
      <c r="S30" s="79"/>
      <c r="T30" s="79"/>
      <c r="U30" s="79"/>
      <c r="V30" s="79"/>
    </row>
  </sheetData>
  <mergeCells count="1">
    <mergeCell ref="B1:V1"/>
  </mergeCells>
  <phoneticPr fontId="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0"/>
  <dimension ref="B1:L29"/>
  <sheetViews>
    <sheetView workbookViewId="0">
      <selection activeCell="H21" sqref="H21"/>
    </sheetView>
  </sheetViews>
  <sheetFormatPr defaultRowHeight="15"/>
  <cols>
    <col min="2" max="2" width="30" customWidth="1"/>
  </cols>
  <sheetData>
    <row r="1" spans="2:12" ht="18.75">
      <c r="B1" s="106" t="s">
        <v>79</v>
      </c>
      <c r="C1" s="106"/>
      <c r="D1" s="106"/>
      <c r="E1" s="106"/>
      <c r="F1" s="106"/>
      <c r="G1" s="106"/>
      <c r="H1" s="106"/>
      <c r="I1" s="106"/>
      <c r="J1" s="106"/>
      <c r="K1" s="106"/>
      <c r="L1" s="106"/>
    </row>
    <row r="2" spans="2:12" ht="18.75">
      <c r="B2" s="5"/>
    </row>
    <row r="3" spans="2:12">
      <c r="B3" t="s">
        <v>62</v>
      </c>
      <c r="C3" s="6">
        <v>2006</v>
      </c>
      <c r="D3" s="6">
        <v>2007</v>
      </c>
      <c r="E3" s="6">
        <v>2008</v>
      </c>
      <c r="F3" s="6">
        <v>2009</v>
      </c>
      <c r="G3" s="6">
        <v>2010</v>
      </c>
      <c r="H3" s="6">
        <v>2011</v>
      </c>
      <c r="I3" s="6">
        <v>2012</v>
      </c>
      <c r="J3" s="6">
        <v>2013</v>
      </c>
      <c r="K3" s="6">
        <v>2014</v>
      </c>
      <c r="L3" s="6">
        <v>2015</v>
      </c>
    </row>
    <row r="5" spans="2:12">
      <c r="B5" t="s">
        <v>68</v>
      </c>
      <c r="C5" s="12">
        <f ca="1">'Data Entry'!$C$20</f>
        <v>3.8318481218205712E-2</v>
      </c>
      <c r="D5" s="12">
        <f ca="1">'Data Entry'!$C$20</f>
        <v>3.8318481218205712E-2</v>
      </c>
      <c r="E5" s="12">
        <f ca="1">'Data Entry'!$C$20</f>
        <v>3.8318481218205712E-2</v>
      </c>
      <c r="F5" s="12">
        <f ca="1">'Data Entry'!$C$20</f>
        <v>3.8318481218205712E-2</v>
      </c>
      <c r="G5" s="12">
        <f ca="1">'Data Entry'!$C$20</f>
        <v>3.8318481218205712E-2</v>
      </c>
      <c r="H5" s="12">
        <f ca="1">'Data Entry'!$C$20</f>
        <v>3.8318481218205712E-2</v>
      </c>
      <c r="I5" s="12">
        <f ca="1">'Data Entry'!$C$20</f>
        <v>3.8318481218205712E-2</v>
      </c>
      <c r="J5" s="12">
        <f ca="1">'Data Entry'!$C$20</f>
        <v>3.8318481218205712E-2</v>
      </c>
      <c r="K5" s="12">
        <f ca="1">'Data Entry'!$C$20</f>
        <v>3.8318481218205712E-2</v>
      </c>
      <c r="L5" s="12">
        <f ca="1">'Data Entry'!$C$20</f>
        <v>3.8318481218205712E-2</v>
      </c>
    </row>
    <row r="6" spans="2:12">
      <c r="B6" t="s">
        <v>70</v>
      </c>
      <c r="C6" s="11">
        <f ca="1">'Data Entry'!M51</f>
        <v>0.1</v>
      </c>
      <c r="D6" s="11">
        <f ca="1">'Data Entry'!N51</f>
        <v>0.1</v>
      </c>
      <c r="E6" s="11">
        <f ca="1">'Data Entry'!O51</f>
        <v>0.1</v>
      </c>
      <c r="F6" s="11">
        <f ca="1">'Data Entry'!P51</f>
        <v>0.1</v>
      </c>
      <c r="G6" s="11">
        <f ca="1">'Data Entry'!Q51</f>
        <v>0.1</v>
      </c>
      <c r="H6" s="11">
        <f ca="1">'Data Entry'!R51</f>
        <v>0.1</v>
      </c>
      <c r="I6" s="11">
        <f ca="1">'Data Entry'!S51</f>
        <v>0.1</v>
      </c>
      <c r="J6" s="11">
        <f ca="1">'Data Entry'!T51</f>
        <v>0.1</v>
      </c>
      <c r="K6" s="11">
        <f ca="1">'Data Entry'!U51</f>
        <v>0.1</v>
      </c>
      <c r="L6" s="11">
        <f ca="1">'Data Entry'!V51</f>
        <v>0.1</v>
      </c>
    </row>
    <row r="7" spans="2:12">
      <c r="B7" t="s">
        <v>71</v>
      </c>
      <c r="C7" s="7">
        <f ca="1">'Data Entry'!L9</f>
        <v>55.153776372604661</v>
      </c>
      <c r="D7" s="7">
        <f ca="1">'Data Entry'!M9</f>
        <v>59.014540718686987</v>
      </c>
      <c r="E7" s="7">
        <f ca="1">'Data Entry'!N9</f>
        <v>61.493749333976112</v>
      </c>
      <c r="F7" s="7">
        <f ca="1">'Data Entry'!O9</f>
        <v>63.915227057110954</v>
      </c>
      <c r="G7" s="7">
        <f ca="1">'Data Entry'!P9</f>
        <v>66.676326478222592</v>
      </c>
      <c r="H7" s="7">
        <f ca="1">'Data Entry'!Q9</f>
        <v>69.44524941730171</v>
      </c>
      <c r="I7" s="7">
        <f ca="1">'Data Entry'!R9</f>
        <v>72.317998564839968</v>
      </c>
      <c r="J7" s="7">
        <f ca="1">'Data Entry'!S9</f>
        <v>75.357604721799206</v>
      </c>
      <c r="K7" s="7">
        <f ca="1">'Data Entry'!T9</f>
        <v>78.495644475628552</v>
      </c>
      <c r="L7" s="7">
        <f ca="1">'Data Entry'!U9</f>
        <v>81.767345434138534</v>
      </c>
    </row>
    <row r="8" spans="2:12">
      <c r="B8" t="s">
        <v>72</v>
      </c>
      <c r="C8" s="7">
        <f ca="1">'Data Entry'!K10</f>
        <v>850.16967294099049</v>
      </c>
      <c r="D8" s="7">
        <f ca="1">'Data Entry'!L10</f>
        <v>894.56977580356101</v>
      </c>
      <c r="E8" s="7">
        <f ca="1">'Data Entry'!M10</f>
        <v>950.27781626294029</v>
      </c>
      <c r="F8" s="7">
        <f ca="1">'Data Entry'!N10</f>
        <v>996.47206700928848</v>
      </c>
      <c r="G8" s="7">
        <f ca="1">'Data Entry'!O10</f>
        <v>1064.9483723121368</v>
      </c>
      <c r="H8" s="7">
        <f ca="1">'Data Entry'!P10</f>
        <v>1128.4811445158866</v>
      </c>
      <c r="I8" s="7">
        <f ca="1">'Data Entry'!Q10</f>
        <v>1194.9360945218389</v>
      </c>
      <c r="J8" s="7">
        <f ca="1">'Data Entry'!R10</f>
        <v>1264.3101224706409</v>
      </c>
      <c r="K8" s="7">
        <f ca="1">'Data Entry'!S10</f>
        <v>1336.6758040166842</v>
      </c>
      <c r="L8" s="7">
        <f ca="1">'Data Entry'!T10</f>
        <v>1412.0911337358743</v>
      </c>
    </row>
    <row r="9" spans="2:12">
      <c r="B9" t="s">
        <v>73</v>
      </c>
      <c r="C9" s="11">
        <f ca="1">'Data Entry'!K46</f>
        <v>2.3165714155028563E-2</v>
      </c>
      <c r="D9" s="11">
        <f ca="1">'Data Entry'!L46</f>
        <v>2.6337432618473853E-2</v>
      </c>
      <c r="E9" s="11">
        <f ca="1">'Data Entry'!M46</f>
        <v>3.4773215938999028E-2</v>
      </c>
      <c r="F9" s="11">
        <f ca="1">'Data Entry'!N46</f>
        <v>2.3055776299925796E-2</v>
      </c>
      <c r="G9" s="11">
        <f ca="1">'Data Entry'!O46</f>
        <v>4.2605777751268913E-2</v>
      </c>
      <c r="H9" s="11">
        <f ca="1">'Data Entry'!P46</f>
        <v>3.5023324801031368E-2</v>
      </c>
      <c r="I9" s="11">
        <f ca="1">'Data Entry'!Q46</f>
        <v>3.5111520403148418E-2</v>
      </c>
      <c r="J9" s="11">
        <f ca="1">'Data Entry'!R46</f>
        <v>3.5013301476921846E-2</v>
      </c>
      <c r="K9" s="11">
        <f ca="1">'Data Entry'!S46</f>
        <v>3.4884138140456454E-2</v>
      </c>
      <c r="L9" s="11">
        <f ca="1">'Data Entry'!T46</f>
        <v>3.4727511461493991E-2</v>
      </c>
    </row>
    <row r="10" spans="2:12">
      <c r="B10" t="s">
        <v>74</v>
      </c>
      <c r="C10" s="11">
        <f ca="1">'TFP Consolidated '!K37</f>
        <v>2.016015691802792E-2</v>
      </c>
      <c r="D10" s="11">
        <f ca="1">'TFP Consolidated '!L37</f>
        <v>2.2665849074159718E-2</v>
      </c>
      <c r="E10" s="11">
        <f ca="1">'TFP Consolidated '!M37</f>
        <v>2.3208418573277476E-2</v>
      </c>
      <c r="F10" s="11">
        <f ca="1">'TFP Consolidated '!N37</f>
        <v>1.9324335581478717E-2</v>
      </c>
      <c r="G10" s="11">
        <f ca="1">'TFP Consolidated '!O37</f>
        <v>1.8720184505945363E-2</v>
      </c>
      <c r="H10" s="11">
        <f ca="1">'TFP Consolidated '!P37</f>
        <v>1.9352388414145705E-2</v>
      </c>
      <c r="I10" s="11">
        <f ca="1">'TFP Consolidated '!Q37</f>
        <v>1.6004756508907196E-2</v>
      </c>
      <c r="J10" s="11">
        <f ca="1">'TFP Consolidated '!R37</f>
        <v>1.7364812026865895E-2</v>
      </c>
      <c r="K10" s="11">
        <f ca="1">'TFP Consolidated '!S37</f>
        <v>1.2714950948004483E-2</v>
      </c>
      <c r="L10" s="11">
        <f ca="1">'TFP Consolidated '!T37</f>
        <v>1.2792352216669351E-2</v>
      </c>
    </row>
    <row r="11" spans="2:12">
      <c r="B11" t="s">
        <v>75</v>
      </c>
      <c r="C11" s="7">
        <f ca="1">'Data Entry'!L10</f>
        <v>894.56977580356101</v>
      </c>
      <c r="D11" s="7">
        <f ca="1">'Data Entry'!M10</f>
        <v>950.27781626294029</v>
      </c>
      <c r="E11" s="7">
        <f ca="1">'Data Entry'!N10</f>
        <v>996.47206700928848</v>
      </c>
      <c r="F11" s="7">
        <f ca="1">'Data Entry'!O10</f>
        <v>1064.9483723121368</v>
      </c>
      <c r="G11" s="7">
        <f ca="1">'Data Entry'!P10</f>
        <v>1128.4811445158866</v>
      </c>
      <c r="H11" s="7">
        <f ca="1">'Data Entry'!Q10</f>
        <v>1194.9360945218389</v>
      </c>
      <c r="I11" s="7">
        <f ca="1">'Data Entry'!R10</f>
        <v>1264.3101224706409</v>
      </c>
      <c r="J11" s="7">
        <f ca="1">'Data Entry'!S10</f>
        <v>1336.6758040166842</v>
      </c>
      <c r="K11" s="7">
        <f ca="1">'Data Entry'!T10</f>
        <v>1412.0911337358743</v>
      </c>
      <c r="L11" s="7">
        <f ca="1">'Data Entry'!U10</f>
        <v>1491.393330590216</v>
      </c>
    </row>
    <row r="12" spans="2:12">
      <c r="B12" t="s">
        <v>76</v>
      </c>
      <c r="C12" s="12">
        <f t="shared" ref="C12:L12" si="0">C5+C6</f>
        <v>0.13831848121820572</v>
      </c>
      <c r="D12" s="12">
        <f t="shared" si="0"/>
        <v>0.13831848121820572</v>
      </c>
      <c r="E12" s="12">
        <f t="shared" si="0"/>
        <v>0.13831848121820572</v>
      </c>
      <c r="F12" s="12">
        <f t="shared" si="0"/>
        <v>0.13831848121820572</v>
      </c>
      <c r="G12" s="12">
        <f t="shared" si="0"/>
        <v>0.13831848121820572</v>
      </c>
      <c r="H12" s="12">
        <f t="shared" si="0"/>
        <v>0.13831848121820572</v>
      </c>
      <c r="I12" s="12">
        <f t="shared" si="0"/>
        <v>0.13831848121820572</v>
      </c>
      <c r="J12" s="12">
        <f t="shared" si="0"/>
        <v>0.13831848121820572</v>
      </c>
      <c r="K12" s="12">
        <f t="shared" si="0"/>
        <v>0.13831848121820572</v>
      </c>
      <c r="L12" s="12">
        <f t="shared" si="0"/>
        <v>0.13831848121820572</v>
      </c>
    </row>
    <row r="13" spans="2:12">
      <c r="B13" s="10" t="s">
        <v>77</v>
      </c>
      <c r="C13" s="95">
        <f t="shared" ref="C13:L13" si="1">C5+C9-C10</f>
        <v>4.1324038455206352E-2</v>
      </c>
      <c r="D13" s="95">
        <f t="shared" si="1"/>
        <v>4.1990064762519846E-2</v>
      </c>
      <c r="E13" s="95">
        <f t="shared" si="1"/>
        <v>4.9883278583927257E-2</v>
      </c>
      <c r="F13" s="95">
        <f t="shared" si="1"/>
        <v>4.2049921936652794E-2</v>
      </c>
      <c r="G13" s="95">
        <f t="shared" si="1"/>
        <v>6.2204074463529262E-2</v>
      </c>
      <c r="H13" s="95">
        <f t="shared" si="1"/>
        <v>5.3989417605091378E-2</v>
      </c>
      <c r="I13" s="95">
        <f t="shared" si="1"/>
        <v>5.7425245112446933E-2</v>
      </c>
      <c r="J13" s="95">
        <f t="shared" si="1"/>
        <v>5.5966970668261659E-2</v>
      </c>
      <c r="K13" s="95">
        <f t="shared" si="1"/>
        <v>6.0487668410657683E-2</v>
      </c>
      <c r="L13" s="95">
        <f t="shared" si="1"/>
        <v>6.0253640463030354E-2</v>
      </c>
    </row>
    <row r="14" spans="2:12">
      <c r="B14" t="s">
        <v>78</v>
      </c>
      <c r="C14" s="11">
        <f t="shared" ref="C14:L14" si="2">C12*(C7-C8*C13)/C11</f>
        <v>3.0957006652287226E-3</v>
      </c>
      <c r="D14" s="11">
        <f t="shared" si="2"/>
        <v>3.12239069284985E-3</v>
      </c>
      <c r="E14" s="11">
        <f t="shared" si="2"/>
        <v>1.9559151135177381E-3</v>
      </c>
      <c r="F14" s="11">
        <f t="shared" si="2"/>
        <v>2.8591951737884113E-3</v>
      </c>
      <c r="G14" s="11">
        <f t="shared" si="2"/>
        <v>5.2974795348737911E-5</v>
      </c>
      <c r="H14" s="11">
        <f t="shared" si="2"/>
        <v>9.8613151355468696E-4</v>
      </c>
      <c r="I14" s="11">
        <f t="shared" si="2"/>
        <v>4.0462458932974843E-4</v>
      </c>
      <c r="J14" s="11">
        <f t="shared" si="2"/>
        <v>4.7579823389835141E-4</v>
      </c>
      <c r="K14" s="11">
        <f t="shared" si="2"/>
        <v>-2.3085141252924226E-4</v>
      </c>
      <c r="L14" s="11">
        <f t="shared" si="2"/>
        <v>-3.0756718485543106E-4</v>
      </c>
    </row>
    <row r="18" spans="2:12">
      <c r="B18" t="s">
        <v>63</v>
      </c>
      <c r="C18">
        <v>2006</v>
      </c>
      <c r="D18">
        <v>2007</v>
      </c>
      <c r="E18">
        <v>2008</v>
      </c>
      <c r="F18">
        <v>2009</v>
      </c>
      <c r="G18">
        <v>2010</v>
      </c>
      <c r="H18">
        <v>2011</v>
      </c>
      <c r="I18">
        <v>2012</v>
      </c>
      <c r="J18">
        <v>2013</v>
      </c>
      <c r="K18">
        <v>2014</v>
      </c>
      <c r="L18">
        <v>2015</v>
      </c>
    </row>
    <row r="20" spans="2:12">
      <c r="B20" t="s">
        <v>68</v>
      </c>
      <c r="C20" s="12">
        <f ca="1">'Data Entry'!$C$37</f>
        <v>2.7965460209374793E-2</v>
      </c>
      <c r="D20" s="12">
        <f ca="1">'Data Entry'!$C$37</f>
        <v>2.7965460209374793E-2</v>
      </c>
      <c r="E20" s="12">
        <f ca="1">'Data Entry'!$C$37</f>
        <v>2.7965460209374793E-2</v>
      </c>
      <c r="F20" s="12">
        <f ca="1">'Data Entry'!$C$37</f>
        <v>2.7965460209374793E-2</v>
      </c>
      <c r="G20" s="12">
        <f ca="1">'Data Entry'!$C$37</f>
        <v>2.7965460209374793E-2</v>
      </c>
      <c r="H20" s="12">
        <f ca="1">'Data Entry'!$C$37</f>
        <v>2.7965460209374793E-2</v>
      </c>
      <c r="I20" s="12">
        <f ca="1">'Data Entry'!$C$37</f>
        <v>2.7965460209374793E-2</v>
      </c>
      <c r="J20" s="12">
        <f ca="1">'Data Entry'!$C$37</f>
        <v>2.7965460209374793E-2</v>
      </c>
      <c r="K20" s="12">
        <f ca="1">'Data Entry'!$C$37</f>
        <v>2.7965460209374793E-2</v>
      </c>
      <c r="L20" s="12">
        <f ca="1">'Data Entry'!$C$37</f>
        <v>2.7965460209374793E-2</v>
      </c>
    </row>
    <row r="21" spans="2:12">
      <c r="B21" t="s">
        <v>70</v>
      </c>
      <c r="C21" s="11">
        <f t="shared" ref="C21:L21" si="3">C6</f>
        <v>0.1</v>
      </c>
      <c r="D21" s="11">
        <f t="shared" si="3"/>
        <v>0.1</v>
      </c>
      <c r="E21" s="11">
        <f t="shared" si="3"/>
        <v>0.1</v>
      </c>
      <c r="F21" s="11">
        <f t="shared" si="3"/>
        <v>0.1</v>
      </c>
      <c r="G21" s="11">
        <f t="shared" si="3"/>
        <v>0.1</v>
      </c>
      <c r="H21" s="11">
        <f t="shared" si="3"/>
        <v>0.1</v>
      </c>
      <c r="I21" s="11">
        <f t="shared" si="3"/>
        <v>0.1</v>
      </c>
      <c r="J21" s="11">
        <f t="shared" si="3"/>
        <v>0.1</v>
      </c>
      <c r="K21" s="11">
        <f t="shared" si="3"/>
        <v>0.1</v>
      </c>
      <c r="L21" s="11">
        <f t="shared" si="3"/>
        <v>0.1</v>
      </c>
    </row>
    <row r="22" spans="2:12">
      <c r="B22" t="s">
        <v>71</v>
      </c>
      <c r="C22" s="7">
        <f ca="1">'Data Entry'!L26</f>
        <v>65</v>
      </c>
      <c r="D22" s="7">
        <f ca="1">'Data Entry'!M26</f>
        <v>68.83083685852651</v>
      </c>
      <c r="E22" s="7">
        <f ca="1">'Data Entry'!N26</f>
        <v>71.561907032128133</v>
      </c>
      <c r="F22" s="7">
        <f ca="1">'Data Entry'!O26</f>
        <v>85.6208911871758</v>
      </c>
      <c r="G22" s="7">
        <f ca="1">'Data Entry'!P26</f>
        <v>90.176941776490835</v>
      </c>
      <c r="H22" s="7">
        <f ca="1">'Data Entry'!Q26</f>
        <v>95.031775828224312</v>
      </c>
      <c r="I22" s="7">
        <f ca="1">'Data Entry'!R26</f>
        <v>99.934622671466812</v>
      </c>
      <c r="J22" s="7">
        <f ca="1">'Data Entry'!S26</f>
        <v>105.21471979006151</v>
      </c>
      <c r="K22" s="7">
        <f ca="1">'Data Entry'!T26</f>
        <v>110.76132072802508</v>
      </c>
      <c r="L22" s="7">
        <f ca="1">'Data Entry'!U26</f>
        <v>116.55977612467885</v>
      </c>
    </row>
    <row r="23" spans="2:12">
      <c r="B23" t="s">
        <v>72</v>
      </c>
      <c r="C23" s="7">
        <f ca="1">'Data Entry'!K27</f>
        <v>1326.2764083419111</v>
      </c>
      <c r="D23" s="7">
        <f ca="1">'Data Entry'!L27</f>
        <v>1387.5557224956146</v>
      </c>
      <c r="E23" s="7">
        <f ca="1">'Data Entry'!M27</f>
        <v>1464.8209871762253</v>
      </c>
      <c r="F23" s="7">
        <f ca="1">'Data Entry'!N27</f>
        <v>1527.2473203270158</v>
      </c>
      <c r="G23" s="7">
        <f ca="1">'Data Entry'!O27</f>
        <v>1635.2589222895826</v>
      </c>
      <c r="H23" s="7">
        <f ca="1">'Data Entry'!P27</f>
        <v>1736.864586463844</v>
      </c>
      <c r="I23" s="7">
        <f ca="1">'Data Entry'!Q27</f>
        <v>1844.4909149395978</v>
      </c>
      <c r="J23" s="7">
        <f ca="1">'Data Entry'!R27</f>
        <v>1958.0213503555537</v>
      </c>
      <c r="K23" s="7">
        <f ca="1">'Data Entry'!S27</f>
        <v>2077.7553038777446</v>
      </c>
      <c r="L23" s="7">
        <f ca="1">'Data Entry'!T27</f>
        <v>2203.9424140672104</v>
      </c>
    </row>
    <row r="24" spans="2:12">
      <c r="B24" t="s">
        <v>73</v>
      </c>
      <c r="C24" s="11">
        <f ca="1">'Data Entry'!I46</f>
        <v>2.9589588662561953E-2</v>
      </c>
      <c r="D24" s="11">
        <f ca="1">'Data Entry'!J46</f>
        <v>2.7330449859503659E-2</v>
      </c>
      <c r="E24" s="11">
        <f ca="1">'Data Entry'!K46</f>
        <v>2.3165714155028563E-2</v>
      </c>
      <c r="F24" s="11">
        <f ca="1">'Data Entry'!L46</f>
        <v>2.6337432618473853E-2</v>
      </c>
      <c r="G24" s="11">
        <f ca="1">'Data Entry'!M46</f>
        <v>3.4773215938999028E-2</v>
      </c>
      <c r="H24" s="11">
        <f ca="1">'Data Entry'!N46</f>
        <v>2.3055776299925796E-2</v>
      </c>
      <c r="I24" s="11">
        <f ca="1">'Data Entry'!O46</f>
        <v>4.2605777751268913E-2</v>
      </c>
      <c r="J24" s="11">
        <f ca="1">'Data Entry'!P46</f>
        <v>3.5023324801031368E-2</v>
      </c>
      <c r="K24" s="11">
        <f ca="1">'Data Entry'!Q46</f>
        <v>3.5111520403148418E-2</v>
      </c>
      <c r="L24" s="11">
        <f ca="1">'Data Entry'!R46</f>
        <v>3.5013301476921846E-2</v>
      </c>
    </row>
    <row r="25" spans="2:12">
      <c r="B25" t="s">
        <v>74</v>
      </c>
      <c r="C25" s="11">
        <f ca="1">'TFP Consolidated '!K37</f>
        <v>2.016015691802792E-2</v>
      </c>
      <c r="D25" s="11">
        <f ca="1">'TFP Consolidated '!L37</f>
        <v>2.2665849074159718E-2</v>
      </c>
      <c r="E25" s="11">
        <f ca="1">'TFP Consolidated '!M37</f>
        <v>2.3208418573277476E-2</v>
      </c>
      <c r="F25" s="11">
        <f ca="1">'TFP Consolidated '!N37</f>
        <v>1.9324335581478717E-2</v>
      </c>
      <c r="G25" s="11">
        <f ca="1">'TFP Consolidated '!O37</f>
        <v>1.8720184505945363E-2</v>
      </c>
      <c r="H25" s="11">
        <f ca="1">'TFP Consolidated '!P37</f>
        <v>1.9352388414145705E-2</v>
      </c>
      <c r="I25" s="11">
        <f ca="1">'TFP Consolidated '!Q37</f>
        <v>1.6004756508907196E-2</v>
      </c>
      <c r="J25" s="11">
        <f ca="1">'TFP Consolidated '!R37</f>
        <v>1.7364812026865895E-2</v>
      </c>
      <c r="K25" s="11">
        <f ca="1">'TFP Consolidated '!S37</f>
        <v>1.2714950948004483E-2</v>
      </c>
      <c r="L25" s="11">
        <f ca="1">'TFP Consolidated '!T37</f>
        <v>1.2792352216669351E-2</v>
      </c>
    </row>
    <row r="26" spans="2:12">
      <c r="B26" t="s">
        <v>75</v>
      </c>
      <c r="C26" s="7">
        <f ca="1">'Data Entry'!K27</f>
        <v>1326.2764083419111</v>
      </c>
      <c r="D26" s="7">
        <f ca="1">'Data Entry'!L27</f>
        <v>1387.5557224956146</v>
      </c>
      <c r="E26" s="7">
        <f ca="1">'Data Entry'!M27</f>
        <v>1464.8209871762253</v>
      </c>
      <c r="F26" s="7">
        <f ca="1">'Data Entry'!N27</f>
        <v>1527.2473203270158</v>
      </c>
      <c r="G26" s="7">
        <f ca="1">'Data Entry'!O27</f>
        <v>1635.2589222895826</v>
      </c>
      <c r="H26" s="7">
        <f ca="1">'Data Entry'!P27</f>
        <v>1736.864586463844</v>
      </c>
      <c r="I26" s="7">
        <f ca="1">'Data Entry'!Q27</f>
        <v>1844.4909149395978</v>
      </c>
      <c r="J26" s="7">
        <f ca="1">'Data Entry'!R27</f>
        <v>1958.0213503555537</v>
      </c>
      <c r="K26" s="7">
        <f ca="1">'Data Entry'!S27</f>
        <v>2077.7553038777446</v>
      </c>
      <c r="L26" s="7">
        <f ca="1">'Data Entry'!T27</f>
        <v>2203.9424140672104</v>
      </c>
    </row>
    <row r="27" spans="2:12">
      <c r="B27" t="s">
        <v>76</v>
      </c>
      <c r="C27" s="12">
        <f t="shared" ref="C27:L27" si="4">C20+C21</f>
        <v>0.1279654602093748</v>
      </c>
      <c r="D27" s="12">
        <f t="shared" si="4"/>
        <v>0.1279654602093748</v>
      </c>
      <c r="E27" s="12">
        <f t="shared" si="4"/>
        <v>0.1279654602093748</v>
      </c>
      <c r="F27" s="12">
        <f t="shared" si="4"/>
        <v>0.1279654602093748</v>
      </c>
      <c r="G27" s="12">
        <f t="shared" si="4"/>
        <v>0.1279654602093748</v>
      </c>
      <c r="H27" s="12">
        <f t="shared" si="4"/>
        <v>0.1279654602093748</v>
      </c>
      <c r="I27" s="12">
        <f t="shared" si="4"/>
        <v>0.1279654602093748</v>
      </c>
      <c r="J27" s="12">
        <f t="shared" si="4"/>
        <v>0.1279654602093748</v>
      </c>
      <c r="K27" s="12">
        <f t="shared" si="4"/>
        <v>0.1279654602093748</v>
      </c>
      <c r="L27" s="12">
        <f t="shared" si="4"/>
        <v>0.1279654602093748</v>
      </c>
    </row>
    <row r="28" spans="2:12">
      <c r="B28" s="10" t="s">
        <v>77</v>
      </c>
      <c r="C28" s="95">
        <f t="shared" ref="C28:L28" si="5">C20+C24-C25</f>
        <v>3.7394891953908826E-2</v>
      </c>
      <c r="D28" s="95">
        <f t="shared" si="5"/>
        <v>3.2630060994718726E-2</v>
      </c>
      <c r="E28" s="95">
        <f t="shared" si="5"/>
        <v>2.7922755791125881E-2</v>
      </c>
      <c r="F28" s="95">
        <f t="shared" si="5"/>
        <v>3.4978557246369925E-2</v>
      </c>
      <c r="G28" s="95">
        <f t="shared" si="5"/>
        <v>4.4018491642428458E-2</v>
      </c>
      <c r="H28" s="95">
        <f t="shared" si="5"/>
        <v>3.1668848095154883E-2</v>
      </c>
      <c r="I28" s="95">
        <f t="shared" si="5"/>
        <v>5.4566481451736516E-2</v>
      </c>
      <c r="J28" s="95">
        <f t="shared" si="5"/>
        <v>4.5623972983540276E-2</v>
      </c>
      <c r="K28" s="95">
        <f t="shared" si="5"/>
        <v>5.036202966451872E-2</v>
      </c>
      <c r="L28" s="95">
        <f t="shared" si="5"/>
        <v>5.018640946962729E-2</v>
      </c>
    </row>
    <row r="29" spans="2:12">
      <c r="B29" t="s">
        <v>78</v>
      </c>
      <c r="C29" s="11">
        <f t="shared" ref="C29:L29" si="6">C27*(C22-C23*C28)/C26</f>
        <v>1.4862548052165629E-3</v>
      </c>
      <c r="D29" s="11">
        <f t="shared" si="6"/>
        <v>2.1723105781999846E-3</v>
      </c>
      <c r="E29" s="11">
        <f t="shared" si="6"/>
        <v>2.6784363333006472E-3</v>
      </c>
      <c r="F29" s="11">
        <f t="shared" si="6"/>
        <v>2.6979819411269168E-3</v>
      </c>
      <c r="G29" s="11">
        <f t="shared" si="6"/>
        <v>1.4238548154807858E-3</v>
      </c>
      <c r="H29" s="11">
        <f t="shared" si="6"/>
        <v>2.949054702454745E-3</v>
      </c>
      <c r="I29" s="11">
        <f t="shared" si="6"/>
        <v>-4.9448999171645932E-5</v>
      </c>
      <c r="J29" s="11">
        <f t="shared" si="6"/>
        <v>1.03796022616382E-3</v>
      </c>
      <c r="K29" s="11">
        <f t="shared" si="6"/>
        <v>3.7700345067742468E-4</v>
      </c>
      <c r="L29" s="11">
        <f t="shared" si="6"/>
        <v>3.4557497518551797E-4</v>
      </c>
    </row>
  </sheetData>
  <mergeCells count="1">
    <mergeCell ref="B1:L1"/>
  </mergeCells>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7">
    <pageSetUpPr fitToPage="1"/>
  </sheetPr>
  <dimension ref="A1:W44"/>
  <sheetViews>
    <sheetView zoomScale="80" zoomScaleNormal="80" workbookViewId="0">
      <selection activeCell="I13" sqref="I13"/>
    </sheetView>
  </sheetViews>
  <sheetFormatPr defaultRowHeight="15"/>
  <cols>
    <col min="1" max="1" width="2.85546875" customWidth="1"/>
    <col min="2" max="2" width="51.7109375" customWidth="1"/>
    <col min="3" max="3" width="2.5703125" customWidth="1"/>
    <col min="4" max="13" width="7.85546875" customWidth="1"/>
    <col min="14" max="23" width="8" customWidth="1"/>
  </cols>
  <sheetData>
    <row r="1" spans="1:23" ht="21">
      <c r="A1" s="28" t="s">
        <v>61</v>
      </c>
      <c r="B1" s="29"/>
      <c r="C1" s="29"/>
      <c r="D1" s="29"/>
      <c r="E1" s="29"/>
      <c r="F1" s="29"/>
      <c r="G1" s="29"/>
      <c r="H1" s="29"/>
      <c r="I1" s="29"/>
      <c r="J1" s="29"/>
      <c r="K1" s="29"/>
      <c r="L1" s="29"/>
      <c r="M1" s="29"/>
      <c r="N1" s="29"/>
      <c r="O1" s="29"/>
      <c r="P1" s="29"/>
      <c r="Q1" s="29"/>
      <c r="R1" s="29"/>
      <c r="S1" s="29"/>
      <c r="T1" s="29"/>
      <c r="U1" s="29"/>
      <c r="V1" s="29"/>
      <c r="W1" s="29"/>
    </row>
    <row r="3" spans="1:23">
      <c r="D3" s="102" t="s">
        <v>17</v>
      </c>
      <c r="E3" s="102"/>
      <c r="F3" s="102"/>
      <c r="G3" s="102"/>
      <c r="H3" s="102"/>
      <c r="I3" s="102"/>
      <c r="J3" s="102"/>
      <c r="K3" s="102"/>
      <c r="L3" s="102"/>
      <c r="M3" s="102"/>
      <c r="N3" s="103" t="s">
        <v>95</v>
      </c>
      <c r="O3" s="102"/>
      <c r="P3" s="102"/>
      <c r="Q3" s="102"/>
      <c r="R3" s="102"/>
      <c r="S3" s="102"/>
      <c r="T3" s="102"/>
      <c r="U3" s="102"/>
      <c r="V3" s="102"/>
      <c r="W3" s="102"/>
    </row>
    <row r="4" spans="1:23" ht="15.75">
      <c r="A4" s="4" t="s">
        <v>14</v>
      </c>
      <c r="D4" s="6">
        <f ca="1">'Data Entry'!C6</f>
        <v>1996</v>
      </c>
      <c r="E4" s="6">
        <f t="shared" ref="E4:W4" si="0">D4+1</f>
        <v>1997</v>
      </c>
      <c r="F4" s="6">
        <f t="shared" si="0"/>
        <v>1998</v>
      </c>
      <c r="G4" s="6">
        <f t="shared" si="0"/>
        <v>1999</v>
      </c>
      <c r="H4" s="6">
        <f t="shared" si="0"/>
        <v>2000</v>
      </c>
      <c r="I4" s="6">
        <f t="shared" si="0"/>
        <v>2001</v>
      </c>
      <c r="J4" s="6">
        <f t="shared" si="0"/>
        <v>2002</v>
      </c>
      <c r="K4" s="6">
        <f t="shared" si="0"/>
        <v>2003</v>
      </c>
      <c r="L4" s="6">
        <f t="shared" si="0"/>
        <v>2004</v>
      </c>
      <c r="M4" s="6">
        <f t="shared" si="0"/>
        <v>2005</v>
      </c>
      <c r="N4" s="45">
        <f t="shared" si="0"/>
        <v>2006</v>
      </c>
      <c r="O4" s="6">
        <f t="shared" si="0"/>
        <v>2007</v>
      </c>
      <c r="P4" s="6">
        <f t="shared" si="0"/>
        <v>2008</v>
      </c>
      <c r="Q4" s="6">
        <f t="shared" si="0"/>
        <v>2009</v>
      </c>
      <c r="R4" s="6">
        <f t="shared" si="0"/>
        <v>2010</v>
      </c>
      <c r="S4" s="6">
        <f t="shared" si="0"/>
        <v>2011</v>
      </c>
      <c r="T4" s="6">
        <f t="shared" si="0"/>
        <v>2012</v>
      </c>
      <c r="U4" s="6">
        <f t="shared" si="0"/>
        <v>2013</v>
      </c>
      <c r="V4" s="6">
        <f t="shared" si="0"/>
        <v>2014</v>
      </c>
      <c r="W4" s="6">
        <f t="shared" si="0"/>
        <v>2015</v>
      </c>
    </row>
    <row r="5" spans="1:23">
      <c r="N5" s="14"/>
    </row>
    <row r="6" spans="1:23">
      <c r="A6" s="3" t="s">
        <v>18</v>
      </c>
      <c r="N6" s="14"/>
    </row>
    <row r="7" spans="1:23">
      <c r="B7" t="s">
        <v>19</v>
      </c>
      <c r="D7" s="50">
        <f ca="1">'Data Entry'!C14</f>
        <v>122.12116424111301</v>
      </c>
      <c r="E7" s="17"/>
      <c r="F7" s="17"/>
      <c r="G7" s="17"/>
      <c r="H7" s="17"/>
      <c r="I7" s="50"/>
      <c r="J7" s="17"/>
      <c r="K7" s="17"/>
      <c r="L7" s="17"/>
      <c r="M7" s="17"/>
      <c r="N7" s="52"/>
      <c r="O7" s="17"/>
      <c r="P7" s="17"/>
      <c r="Q7" s="17"/>
      <c r="R7" s="17"/>
      <c r="S7" s="50"/>
      <c r="T7" s="17"/>
      <c r="U7" s="17"/>
      <c r="V7" s="17"/>
      <c r="W7" s="17"/>
    </row>
    <row r="8" spans="1:23">
      <c r="B8" t="s">
        <v>20</v>
      </c>
      <c r="E8" s="9">
        <f ca="1">'Data Entry'!D46</f>
        <v>2.5010434045888729E-3</v>
      </c>
      <c r="F8" s="9">
        <f ca="1">'Data Entry'!E46</f>
        <v>8.4983411249925575E-3</v>
      </c>
      <c r="G8" s="9">
        <f ca="1">'Data Entry'!F46</f>
        <v>1.454794636105884E-2</v>
      </c>
      <c r="H8" s="9">
        <f ca="1">'Data Entry'!G46</f>
        <v>4.3779374683871629E-2</v>
      </c>
      <c r="I8" s="9">
        <f ca="1">'Data Entry'!H46</f>
        <v>4.2875958457740629E-2</v>
      </c>
      <c r="J8" s="9">
        <f ca="1">'Data Entry'!I46</f>
        <v>2.9589588662561953E-2</v>
      </c>
      <c r="K8" s="9">
        <f ca="1">'Data Entry'!J46</f>
        <v>2.7330449859503659E-2</v>
      </c>
      <c r="L8" s="9">
        <f ca="1">'Data Entry'!K46</f>
        <v>2.3165714155028563E-2</v>
      </c>
      <c r="M8" s="9">
        <f ca="1">'Data Entry'!L46</f>
        <v>2.6337432618473853E-2</v>
      </c>
      <c r="N8" s="42">
        <f ca="1">'Data Entry'!M46</f>
        <v>3.4773215938999028E-2</v>
      </c>
      <c r="O8" s="9">
        <f ca="1">'Data Entry'!N46</f>
        <v>2.3055776299925796E-2</v>
      </c>
      <c r="P8" s="9">
        <f ca="1">'Data Entry'!O46</f>
        <v>4.2605777751268913E-2</v>
      </c>
      <c r="Q8" s="9">
        <f ca="1">'Data Entry'!P46</f>
        <v>3.5023324801031368E-2</v>
      </c>
      <c r="R8" s="9">
        <f ca="1">'Data Entry'!Q46</f>
        <v>3.5111520403148418E-2</v>
      </c>
      <c r="S8" s="9">
        <f ca="1">'Data Entry'!R46</f>
        <v>3.5013301476921846E-2</v>
      </c>
      <c r="T8" s="9">
        <f ca="1">'Data Entry'!S46</f>
        <v>3.4884138140456454E-2</v>
      </c>
      <c r="U8" s="9">
        <f ca="1">'Data Entry'!T46</f>
        <v>3.4727511461493991E-2</v>
      </c>
      <c r="V8" s="9">
        <f ca="1">'Data Entry'!U46</f>
        <v>3.5038619351885528E-2</v>
      </c>
      <c r="W8" s="9">
        <f ca="1">'Data Entry'!V46</f>
        <v>3.5277879065574065E-2</v>
      </c>
    </row>
    <row r="9" spans="1:23">
      <c r="B9" t="s">
        <v>57</v>
      </c>
      <c r="E9" s="2">
        <v>0</v>
      </c>
      <c r="F9" s="2">
        <v>0</v>
      </c>
      <c r="G9" s="2">
        <v>0</v>
      </c>
      <c r="H9" s="2">
        <v>0</v>
      </c>
      <c r="I9" s="2">
        <f>I8+I11-(I13/H13-1)</f>
        <v>0.20375395327735185</v>
      </c>
      <c r="J9" s="2">
        <f>E9</f>
        <v>0</v>
      </c>
      <c r="K9" s="2">
        <f>J9</f>
        <v>0</v>
      </c>
      <c r="L9" s="2">
        <f>K9</f>
        <v>0</v>
      </c>
      <c r="M9" s="2">
        <f>L9</f>
        <v>0</v>
      </c>
      <c r="N9" s="44">
        <f>N8+N11-(N13/M13-1)</f>
        <v>9.6737463957680639E-2</v>
      </c>
      <c r="O9" s="2">
        <v>0</v>
      </c>
      <c r="P9" s="2">
        <f>O9</f>
        <v>0</v>
      </c>
      <c r="Q9" s="2">
        <f>P9</f>
        <v>0</v>
      </c>
      <c r="R9" s="2">
        <f>Q9</f>
        <v>0</v>
      </c>
      <c r="S9" s="22">
        <f>S8+S11-(S13/R13-1)</f>
        <v>3.5697205568980955E-2</v>
      </c>
      <c r="T9" s="2">
        <v>0</v>
      </c>
      <c r="U9" s="2">
        <f>T9</f>
        <v>0</v>
      </c>
      <c r="V9" s="2">
        <f>U9</f>
        <v>0</v>
      </c>
      <c r="W9" s="2">
        <f>V9</f>
        <v>0</v>
      </c>
    </row>
    <row r="10" spans="1:23">
      <c r="B10" t="s">
        <v>103</v>
      </c>
      <c r="E10" s="2">
        <f t="shared" ref="E10:W10" si="1">E8-E9</f>
        <v>2.5010434045888729E-3</v>
      </c>
      <c r="F10" s="2">
        <f t="shared" si="1"/>
        <v>8.4983411249925575E-3</v>
      </c>
      <c r="G10" s="2">
        <f t="shared" si="1"/>
        <v>1.454794636105884E-2</v>
      </c>
      <c r="H10" s="2">
        <f t="shared" si="1"/>
        <v>4.3779374683871629E-2</v>
      </c>
      <c r="I10" s="2">
        <f t="shared" si="1"/>
        <v>-0.16087799481961124</v>
      </c>
      <c r="J10" s="2">
        <f t="shared" si="1"/>
        <v>2.9589588662561953E-2</v>
      </c>
      <c r="K10" s="2">
        <f t="shared" si="1"/>
        <v>2.7330449859503659E-2</v>
      </c>
      <c r="L10" s="2">
        <f t="shared" si="1"/>
        <v>2.3165714155028563E-2</v>
      </c>
      <c r="M10" s="2">
        <f t="shared" si="1"/>
        <v>2.6337432618473853E-2</v>
      </c>
      <c r="N10" s="44">
        <f t="shared" si="1"/>
        <v>-6.1964248018681611E-2</v>
      </c>
      <c r="O10" s="2">
        <f t="shared" si="1"/>
        <v>2.3055776299925796E-2</v>
      </c>
      <c r="P10" s="2">
        <f t="shared" si="1"/>
        <v>4.2605777751268913E-2</v>
      </c>
      <c r="Q10" s="2">
        <f t="shared" si="1"/>
        <v>3.5023324801031368E-2</v>
      </c>
      <c r="R10" s="2">
        <f t="shared" si="1"/>
        <v>3.5111520403148418E-2</v>
      </c>
      <c r="S10" s="2">
        <f t="shared" si="1"/>
        <v>-6.839040920591094E-4</v>
      </c>
      <c r="T10" s="2">
        <f t="shared" si="1"/>
        <v>3.4884138140456454E-2</v>
      </c>
      <c r="U10" s="2">
        <f t="shared" si="1"/>
        <v>3.4727511461493991E-2</v>
      </c>
      <c r="V10" s="2">
        <f t="shared" si="1"/>
        <v>3.5038619351885528E-2</v>
      </c>
      <c r="W10" s="2">
        <f t="shared" si="1"/>
        <v>3.5277879065574065E-2</v>
      </c>
    </row>
    <row r="11" spans="1:23">
      <c r="B11" t="s">
        <v>23</v>
      </c>
      <c r="E11" s="9">
        <f ca="1">'TFP Consolidated '!D7</f>
        <v>2.2824073567966528E-2</v>
      </c>
      <c r="F11" s="9">
        <f ca="1">'TFP Consolidated '!E7</f>
        <v>9.4861827078581273E-3</v>
      </c>
      <c r="G11" s="9">
        <f ca="1">'TFP Consolidated '!F7</f>
        <v>0.10113637277384466</v>
      </c>
      <c r="H11" s="9">
        <f ca="1">'TFP Consolidated '!G7</f>
        <v>4.4652086392902843E-2</v>
      </c>
      <c r="I11" s="9">
        <f ca="1">'TFP Consolidated '!H7</f>
        <v>-2.892746729183663E-3</v>
      </c>
      <c r="J11" s="9">
        <f ca="1">'TFP Consolidated '!I7</f>
        <v>7.1855366804096845E-3</v>
      </c>
      <c r="K11" s="9">
        <f ca="1">'TFP Consolidated '!J7</f>
        <v>1.1322929447542656E-2</v>
      </c>
      <c r="L11" s="9">
        <f ca="1">'TFP Consolidated '!K7</f>
        <v>4.4368329105964575E-2</v>
      </c>
      <c r="M11" s="9">
        <f ca="1">'TFP Consolidated '!L7</f>
        <v>3.3653290832741441E-2</v>
      </c>
      <c r="N11" s="42">
        <f t="shared" ref="N11:W11" si="2">N21</f>
        <v>6.3996165311836051E-2</v>
      </c>
      <c r="O11" s="9">
        <f t="shared" si="2"/>
        <v>3.3296389676636493E-2</v>
      </c>
      <c r="P11" s="9">
        <f t="shared" si="2"/>
        <v>2.5226302007170458E-2</v>
      </c>
      <c r="Q11" s="9">
        <f t="shared" si="2"/>
        <v>2.5425450168883819E-2</v>
      </c>
      <c r="R11" s="9">
        <f t="shared" si="2"/>
        <v>2.5415075836747944E-2</v>
      </c>
      <c r="S11" s="9">
        <f t="shared" si="2"/>
        <v>2.535560933760074E-2</v>
      </c>
      <c r="T11" s="9">
        <f t="shared" si="2"/>
        <v>2.5398711781077506E-2</v>
      </c>
      <c r="U11" s="9">
        <f t="shared" si="2"/>
        <v>2.5389798985142049E-2</v>
      </c>
      <c r="V11" s="9">
        <f t="shared" si="2"/>
        <v>2.5381373367940087E-2</v>
      </c>
      <c r="W11" s="9">
        <f t="shared" si="2"/>
        <v>2.5389961378053209E-2</v>
      </c>
    </row>
    <row r="12" spans="1:23">
      <c r="B12" s="10" t="s">
        <v>24</v>
      </c>
      <c r="C12" s="10"/>
      <c r="D12" s="10"/>
      <c r="E12" s="54">
        <f t="shared" ref="E12:W12" si="3">E10+E11</f>
        <v>2.5325116972555402E-2</v>
      </c>
      <c r="F12" s="54">
        <f t="shared" si="3"/>
        <v>1.7984523832850687E-2</v>
      </c>
      <c r="G12" s="54">
        <f t="shared" si="3"/>
        <v>0.1156843191349035</v>
      </c>
      <c r="H12" s="54">
        <f t="shared" si="3"/>
        <v>8.8431461076774465E-2</v>
      </c>
      <c r="I12" s="54">
        <f t="shared" si="3"/>
        <v>-0.1637707415487949</v>
      </c>
      <c r="J12" s="54">
        <f t="shared" si="3"/>
        <v>3.6775125342971636E-2</v>
      </c>
      <c r="K12" s="54">
        <f t="shared" si="3"/>
        <v>3.8653379307046314E-2</v>
      </c>
      <c r="L12" s="54">
        <f t="shared" si="3"/>
        <v>6.7534043260993132E-2</v>
      </c>
      <c r="M12" s="54">
        <f t="shared" si="3"/>
        <v>5.9990723451215297E-2</v>
      </c>
      <c r="N12" s="55">
        <f t="shared" si="3"/>
        <v>2.0319172931544394E-3</v>
      </c>
      <c r="O12" s="54">
        <f t="shared" si="3"/>
        <v>5.6352165976562285E-2</v>
      </c>
      <c r="P12" s="54">
        <f t="shared" si="3"/>
        <v>6.783207975843937E-2</v>
      </c>
      <c r="Q12" s="54">
        <f t="shared" si="3"/>
        <v>6.0448774969915187E-2</v>
      </c>
      <c r="R12" s="54">
        <f t="shared" si="3"/>
        <v>6.0526596239896362E-2</v>
      </c>
      <c r="S12" s="54">
        <f t="shared" si="3"/>
        <v>2.4671705245541631E-2</v>
      </c>
      <c r="T12" s="54">
        <f t="shared" si="3"/>
        <v>6.028284992153396E-2</v>
      </c>
      <c r="U12" s="54">
        <f t="shared" si="3"/>
        <v>6.0117310446636041E-2</v>
      </c>
      <c r="V12" s="54">
        <f t="shared" si="3"/>
        <v>6.0419992719825615E-2</v>
      </c>
      <c r="W12" s="54">
        <f t="shared" si="3"/>
        <v>6.0667840443627274E-2</v>
      </c>
    </row>
    <row r="13" spans="1:23">
      <c r="B13" t="s">
        <v>13</v>
      </c>
      <c r="D13" s="16">
        <f>D7</f>
        <v>122.12116424111301</v>
      </c>
      <c r="E13" s="16">
        <f>D13*(1+E12)</f>
        <v>125.21389701034386</v>
      </c>
      <c r="F13" s="16">
        <f>E13*(1+F12)</f>
        <v>127.4658093253305</v>
      </c>
      <c r="G13" s="16">
        <f>F13*(1+G12)</f>
        <v>142.21160469011079</v>
      </c>
      <c r="H13" s="16">
        <f>G13*(1+H12)</f>
        <v>154.78758467492995</v>
      </c>
      <c r="I13" s="16">
        <f ca="1">'Data Entry'!H14</f>
        <v>129.43790715016979</v>
      </c>
      <c r="J13" s="16">
        <f>I13*(1+J12)</f>
        <v>134.19800240974919</v>
      </c>
      <c r="K13" s="16">
        <f>J13*(1+K12)</f>
        <v>139.38520869914115</v>
      </c>
      <c r="L13" s="16">
        <f>K13*(1+L12)</f>
        <v>148.7984554133715</v>
      </c>
      <c r="M13" s="16">
        <f>L13*(1+M12)</f>
        <v>157.72498240204308</v>
      </c>
      <c r="N13" s="43">
        <f ca="1">'Data Entry'!M14</f>
        <v>158.04546652134826</v>
      </c>
      <c r="O13" s="16">
        <f>N13*(1+O12)</f>
        <v>166.95167088260249</v>
      </c>
      <c r="P13" s="16">
        <f>O13*(1+P12)</f>
        <v>178.27634993771588</v>
      </c>
      <c r="Q13" s="16">
        <f>P13*(1+Q12)</f>
        <v>189.05293689755871</v>
      </c>
      <c r="R13" s="16">
        <f>Q13*(1+R12)</f>
        <v>200.49566767712386</v>
      </c>
      <c r="S13" s="16">
        <f ca="1">'Data Entry'!R14</f>
        <v>205.44223769306194</v>
      </c>
      <c r="T13" s="16">
        <f>S13*(1+T12)</f>
        <v>217.82688127545691</v>
      </c>
      <c r="U13" s="16">
        <f>T13*(1+U12)</f>
        <v>230.92204752071606</v>
      </c>
      <c r="V13" s="16">
        <f>U13*(1+V12)</f>
        <v>244.87435595076496</v>
      </c>
      <c r="W13" s="16">
        <f>V13*(1+W12)</f>
        <v>259.73035430632194</v>
      </c>
    </row>
    <row r="14" spans="1:23" ht="8.25" customHeight="1">
      <c r="N14" s="14"/>
    </row>
    <row r="15" spans="1:23">
      <c r="A15" s="3" t="s">
        <v>25</v>
      </c>
      <c r="N15" s="42"/>
    </row>
    <row r="16" spans="1:23">
      <c r="B16" t="s">
        <v>19</v>
      </c>
      <c r="D16" s="50"/>
      <c r="I16" s="50"/>
      <c r="N16" s="51"/>
    </row>
    <row r="17" spans="1:23">
      <c r="B17" t="s">
        <v>20</v>
      </c>
      <c r="E17" s="2"/>
      <c r="F17" s="2"/>
      <c r="G17" s="2"/>
      <c r="H17" s="2"/>
      <c r="I17" s="2"/>
      <c r="J17" s="2"/>
      <c r="K17" s="2"/>
      <c r="L17" s="2"/>
      <c r="M17" s="2"/>
      <c r="N17" s="44">
        <f ca="1">'Data Entry'!M46</f>
        <v>3.4773215938999028E-2</v>
      </c>
      <c r="O17" s="2">
        <f ca="1">'Data Entry'!N46</f>
        <v>2.3055776299925796E-2</v>
      </c>
      <c r="P17" s="2">
        <f ca="1">'Data Entry'!O46</f>
        <v>4.2605777751268913E-2</v>
      </c>
      <c r="Q17" s="2">
        <f ca="1">'Data Entry'!P46</f>
        <v>3.5023324801031368E-2</v>
      </c>
      <c r="R17" s="2">
        <f ca="1">'Data Entry'!Q46</f>
        <v>3.5111520403148418E-2</v>
      </c>
      <c r="S17" s="2">
        <f ca="1">'Data Entry'!R46</f>
        <v>3.5013301476921846E-2</v>
      </c>
      <c r="T17" s="2">
        <f ca="1">'Data Entry'!S46</f>
        <v>3.4884138140456454E-2</v>
      </c>
      <c r="U17" s="2">
        <f ca="1">'Data Entry'!T46</f>
        <v>3.4727511461493991E-2</v>
      </c>
      <c r="V17" s="2">
        <f ca="1">'Data Entry'!U46</f>
        <v>3.5038619351885528E-2</v>
      </c>
      <c r="W17" s="2">
        <f ca="1">'Data Entry'!V46</f>
        <v>3.5277879065574065E-2</v>
      </c>
    </row>
    <row r="18" spans="1:23">
      <c r="B18" t="s">
        <v>67</v>
      </c>
      <c r="E18" s="2"/>
      <c r="F18" s="2"/>
      <c r="G18" s="2"/>
      <c r="H18" s="2"/>
      <c r="I18" s="2"/>
      <c r="J18" s="2"/>
      <c r="K18" s="2"/>
      <c r="L18" s="2"/>
      <c r="M18" s="2"/>
      <c r="N18" s="44">
        <f ca="1">'TFP Consolidated '!L37</f>
        <v>2.2665849074159718E-2</v>
      </c>
      <c r="O18" s="2">
        <f ca="1">'TFP Consolidated '!M37</f>
        <v>2.3208418573277476E-2</v>
      </c>
      <c r="P18" s="2">
        <f ca="1">'TFP Consolidated '!N37</f>
        <v>1.9324335581478717E-2</v>
      </c>
      <c r="Q18" s="2">
        <f ca="1">'TFP Consolidated '!O37</f>
        <v>1.8720184505945363E-2</v>
      </c>
      <c r="R18" s="2">
        <f ca="1">'TFP Consolidated '!P37</f>
        <v>1.9352388414145705E-2</v>
      </c>
      <c r="S18" s="2">
        <f ca="1">'TFP Consolidated '!Q37</f>
        <v>1.6004756508907196E-2</v>
      </c>
      <c r="T18" s="2">
        <f ca="1">'TFP Consolidated '!R37</f>
        <v>1.7364812026865895E-2</v>
      </c>
      <c r="U18" s="2">
        <f ca="1">'TFP Consolidated '!S37</f>
        <v>1.2714950948004483E-2</v>
      </c>
      <c r="V18" s="2">
        <f ca="1">'TFP Consolidated '!T37</f>
        <v>1.2792352216669351E-2</v>
      </c>
      <c r="W18" s="2">
        <f ca="1">'TFP Consolidated '!U37</f>
        <v>1.5507232656236056E-2</v>
      </c>
    </row>
    <row r="19" spans="1:23">
      <c r="B19" t="s">
        <v>21</v>
      </c>
      <c r="E19" s="2"/>
      <c r="F19" s="2"/>
      <c r="G19" s="2"/>
      <c r="H19" s="2"/>
      <c r="I19" s="2"/>
      <c r="J19" s="2"/>
      <c r="K19" s="2"/>
      <c r="L19" s="2"/>
      <c r="M19" s="2"/>
      <c r="N19" s="44">
        <f ca="1">IF('Data Entry'!$C$3="y",'Capital Module Calculations'!C14,0)</f>
        <v>3.0957006652287226E-3</v>
      </c>
      <c r="O19" s="2">
        <f ca="1">IF('Data Entry'!$C$3="y",'Capital Module Calculations'!D14,0)</f>
        <v>3.12239069284985E-3</v>
      </c>
      <c r="P19" s="2">
        <f ca="1">IF('Data Entry'!$C$3="y",'Capital Module Calculations'!E14,0)</f>
        <v>1.9559151135177381E-3</v>
      </c>
      <c r="Q19" s="2">
        <f ca="1">IF('Data Entry'!$C$3="y",'Capital Module Calculations'!F14,0)</f>
        <v>2.8591951737884113E-3</v>
      </c>
      <c r="R19" s="2">
        <f ca="1">IF('Data Entry'!$C$3="y",'Capital Module Calculations'!G14,0)</f>
        <v>5.2974795348737911E-5</v>
      </c>
      <c r="S19" s="2">
        <f ca="1">IF('Data Entry'!$C$3="y",'Capital Module Calculations'!H14,0)</f>
        <v>9.8613151355468696E-4</v>
      </c>
      <c r="T19" s="2">
        <f ca="1">IF('Data Entry'!$C$3="y",'Capital Module Calculations'!I14,0)</f>
        <v>4.0462458932974843E-4</v>
      </c>
      <c r="U19" s="2">
        <f ca="1">IF('Data Entry'!$C$3="y",'Capital Module Calculations'!J14,0)</f>
        <v>4.7579823389835141E-4</v>
      </c>
      <c r="V19" s="2">
        <f ca="1">IF('Data Entry'!$C$3="y",'Capital Module Calculations'!K14,0)</f>
        <v>-2.3085141252924226E-4</v>
      </c>
      <c r="W19" s="2">
        <f ca="1">IF('Data Entry'!$C$3="y",'Capital Module Calculations'!L14,0)</f>
        <v>-3.0756718485543106E-4</v>
      </c>
    </row>
    <row r="20" spans="1:23">
      <c r="B20" t="s">
        <v>22</v>
      </c>
      <c r="E20" s="2"/>
      <c r="F20" s="2"/>
      <c r="G20" s="2"/>
      <c r="H20" s="2"/>
      <c r="I20" s="2"/>
      <c r="J20" s="2"/>
      <c r="K20" s="2"/>
      <c r="L20" s="2"/>
      <c r="M20" s="2"/>
      <c r="N20" s="44">
        <f t="shared" ref="N20:W20" si="4">N17-N18+N19</f>
        <v>1.5203067530068032E-2</v>
      </c>
      <c r="O20" s="2">
        <f t="shared" si="4"/>
        <v>2.9697484194981705E-3</v>
      </c>
      <c r="P20" s="2">
        <f t="shared" si="4"/>
        <v>2.5237357283307935E-2</v>
      </c>
      <c r="Q20" s="2">
        <f t="shared" si="4"/>
        <v>1.9162335468874418E-2</v>
      </c>
      <c r="R20" s="2">
        <f t="shared" si="4"/>
        <v>1.5812106784351451E-2</v>
      </c>
      <c r="S20" s="2">
        <f t="shared" si="4"/>
        <v>1.9994676481569336E-2</v>
      </c>
      <c r="T20" s="2">
        <f t="shared" si="4"/>
        <v>1.7923950702920306E-2</v>
      </c>
      <c r="U20" s="2">
        <f t="shared" si="4"/>
        <v>2.248835874738786E-2</v>
      </c>
      <c r="V20" s="2">
        <f t="shared" si="4"/>
        <v>2.2015415722686938E-2</v>
      </c>
      <c r="W20" s="2">
        <f t="shared" si="4"/>
        <v>1.946307922448258E-2</v>
      </c>
    </row>
    <row r="21" spans="1:23">
      <c r="B21" t="s">
        <v>23</v>
      </c>
      <c r="E21" s="2"/>
      <c r="F21" s="9"/>
      <c r="G21" s="9"/>
      <c r="H21" s="9"/>
      <c r="I21" s="9"/>
      <c r="J21" s="9"/>
      <c r="K21" s="9"/>
      <c r="L21" s="9"/>
      <c r="M21" s="9"/>
      <c r="N21" s="42">
        <f ca="1">'TFP Consolidated '!M7</f>
        <v>6.3996165311836051E-2</v>
      </c>
      <c r="O21" s="9">
        <f ca="1">'TFP Consolidated '!N7</f>
        <v>3.3296389676636493E-2</v>
      </c>
      <c r="P21" s="9">
        <f ca="1">'TFP Consolidated '!O7</f>
        <v>2.5226302007170458E-2</v>
      </c>
      <c r="Q21" s="9">
        <f ca="1">'TFP Consolidated '!P7</f>
        <v>2.5425450168883819E-2</v>
      </c>
      <c r="R21" s="9">
        <f ca="1">'TFP Consolidated '!Q7</f>
        <v>2.5415075836747944E-2</v>
      </c>
      <c r="S21" s="9">
        <f ca="1">'TFP Consolidated '!R7</f>
        <v>2.535560933760074E-2</v>
      </c>
      <c r="T21" s="9">
        <f ca="1">'TFP Consolidated '!S7</f>
        <v>2.5398711781077506E-2</v>
      </c>
      <c r="U21" s="9">
        <f ca="1">'TFP Consolidated '!T7</f>
        <v>2.5389798985142049E-2</v>
      </c>
      <c r="V21" s="9">
        <f ca="1">'TFP Consolidated '!U7</f>
        <v>2.5381373367940087E-2</v>
      </c>
      <c r="W21" s="9">
        <f ca="1">'TFP Consolidated '!V7</f>
        <v>2.5389961378053209E-2</v>
      </c>
    </row>
    <row r="22" spans="1:23">
      <c r="B22" s="10" t="s">
        <v>24</v>
      </c>
      <c r="C22" s="10"/>
      <c r="D22" s="10"/>
      <c r="E22" s="54"/>
      <c r="F22" s="54"/>
      <c r="G22" s="54"/>
      <c r="H22" s="54"/>
      <c r="I22" s="54"/>
      <c r="J22" s="54"/>
      <c r="K22" s="54"/>
      <c r="L22" s="54"/>
      <c r="M22" s="54"/>
      <c r="N22" s="55">
        <f t="shared" ref="N22:W22" si="5">N20+N21</f>
        <v>7.9199232841904083E-2</v>
      </c>
      <c r="O22" s="54">
        <f t="shared" si="5"/>
        <v>3.6266138096134666E-2</v>
      </c>
      <c r="P22" s="54">
        <f t="shared" si="5"/>
        <v>5.0463659290478392E-2</v>
      </c>
      <c r="Q22" s="54">
        <f t="shared" si="5"/>
        <v>4.458778563775824E-2</v>
      </c>
      <c r="R22" s="54">
        <f t="shared" si="5"/>
        <v>4.1227182621099395E-2</v>
      </c>
      <c r="S22" s="54">
        <f t="shared" si="5"/>
        <v>4.5350285819170076E-2</v>
      </c>
      <c r="T22" s="54">
        <f t="shared" si="5"/>
        <v>4.3322662483997812E-2</v>
      </c>
      <c r="U22" s="54">
        <f t="shared" si="5"/>
        <v>4.7878157732529909E-2</v>
      </c>
      <c r="V22" s="54">
        <f t="shared" si="5"/>
        <v>4.7396789090627028E-2</v>
      </c>
      <c r="W22" s="54">
        <f t="shared" si="5"/>
        <v>4.4853040602535789E-2</v>
      </c>
    </row>
    <row r="23" spans="1:23">
      <c r="B23" t="s">
        <v>13</v>
      </c>
      <c r="D23" s="16">
        <f t="shared" ref="D23:M23" si="6">D13</f>
        <v>122.12116424111301</v>
      </c>
      <c r="E23" s="16">
        <f t="shared" si="6"/>
        <v>125.21389701034386</v>
      </c>
      <c r="F23" s="16">
        <f t="shared" si="6"/>
        <v>127.4658093253305</v>
      </c>
      <c r="G23" s="16">
        <f t="shared" si="6"/>
        <v>142.21160469011079</v>
      </c>
      <c r="H23" s="16">
        <f t="shared" si="6"/>
        <v>154.78758467492995</v>
      </c>
      <c r="I23" s="16">
        <f t="shared" si="6"/>
        <v>129.43790715016979</v>
      </c>
      <c r="J23" s="16">
        <f t="shared" si="6"/>
        <v>134.19800240974919</v>
      </c>
      <c r="K23" s="16">
        <f t="shared" si="6"/>
        <v>139.38520869914115</v>
      </c>
      <c r="L23" s="16">
        <f t="shared" si="6"/>
        <v>148.7984554133715</v>
      </c>
      <c r="M23" s="16">
        <f t="shared" si="6"/>
        <v>157.72498240204308</v>
      </c>
      <c r="N23" s="43">
        <f t="shared" ref="N23:W23" si="7">M23*(1+N22)</f>
        <v>170.21668000828771</v>
      </c>
      <c r="O23" s="16">
        <f t="shared" si="7"/>
        <v>176.38978163173383</v>
      </c>
      <c r="P23" s="16">
        <f t="shared" si="7"/>
        <v>185.29105547431951</v>
      </c>
      <c r="Q23" s="16">
        <f t="shared" si="7"/>
        <v>193.55277333640245</v>
      </c>
      <c r="R23" s="16">
        <f t="shared" si="7"/>
        <v>201.5324088695626</v>
      </c>
      <c r="S23" s="16">
        <f t="shared" si="7"/>
        <v>210.67196121362312</v>
      </c>
      <c r="T23" s="16">
        <f t="shared" si="7"/>
        <v>219.79883148412279</v>
      </c>
      <c r="U23" s="16">
        <f t="shared" si="7"/>
        <v>230.32239460734539</v>
      </c>
      <c r="V23" s="16">
        <f t="shared" si="7"/>
        <v>241.23893656739793</v>
      </c>
      <c r="W23" s="16">
        <f t="shared" si="7"/>
        <v>252.059236384168</v>
      </c>
    </row>
    <row r="24" spans="1:23">
      <c r="N24" s="14"/>
    </row>
    <row r="25" spans="1:23" ht="15.75">
      <c r="A25" s="4" t="s">
        <v>46</v>
      </c>
      <c r="N25" s="14"/>
    </row>
    <row r="26" spans="1:23" ht="15.75">
      <c r="A26" s="4"/>
      <c r="N26" s="14"/>
    </row>
    <row r="27" spans="1:23">
      <c r="A27" s="3" t="s">
        <v>18</v>
      </c>
      <c r="N27" s="14"/>
    </row>
    <row r="28" spans="1:23">
      <c r="B28" t="s">
        <v>19</v>
      </c>
      <c r="D28" s="50">
        <f ca="1">'Data Entry'!C31</f>
        <v>160</v>
      </c>
      <c r="E28" s="17"/>
      <c r="F28" s="17"/>
      <c r="G28" s="17"/>
      <c r="H28" s="17"/>
      <c r="I28" s="50"/>
      <c r="J28" s="53"/>
      <c r="K28" s="53"/>
      <c r="L28" s="53"/>
      <c r="M28" s="53"/>
      <c r="N28" s="52"/>
      <c r="O28" s="17"/>
      <c r="P28" s="17"/>
      <c r="Q28" s="17"/>
      <c r="R28" s="17"/>
      <c r="S28" s="50"/>
      <c r="T28" s="17"/>
      <c r="U28" s="17"/>
      <c r="V28" s="17"/>
      <c r="W28" s="17"/>
    </row>
    <row r="29" spans="1:23">
      <c r="B29" t="s">
        <v>20</v>
      </c>
      <c r="E29" s="9">
        <f t="shared" ref="E29:W29" si="8">E8</f>
        <v>2.5010434045888729E-3</v>
      </c>
      <c r="F29" s="9">
        <f t="shared" si="8"/>
        <v>8.4983411249925575E-3</v>
      </c>
      <c r="G29" s="9">
        <f t="shared" si="8"/>
        <v>1.454794636105884E-2</v>
      </c>
      <c r="H29" s="9">
        <f t="shared" si="8"/>
        <v>4.3779374683871629E-2</v>
      </c>
      <c r="I29" s="9">
        <f t="shared" si="8"/>
        <v>4.2875958457740629E-2</v>
      </c>
      <c r="J29" s="9">
        <f t="shared" si="8"/>
        <v>2.9589588662561953E-2</v>
      </c>
      <c r="K29" s="9">
        <f t="shared" si="8"/>
        <v>2.7330449859503659E-2</v>
      </c>
      <c r="L29" s="9">
        <f t="shared" si="8"/>
        <v>2.3165714155028563E-2</v>
      </c>
      <c r="M29" s="9">
        <f t="shared" si="8"/>
        <v>2.6337432618473853E-2</v>
      </c>
      <c r="N29" s="42">
        <f t="shared" si="8"/>
        <v>3.4773215938999028E-2</v>
      </c>
      <c r="O29" s="9">
        <f t="shared" si="8"/>
        <v>2.3055776299925796E-2</v>
      </c>
      <c r="P29" s="9">
        <f t="shared" si="8"/>
        <v>4.2605777751268913E-2</v>
      </c>
      <c r="Q29" s="9">
        <f t="shared" si="8"/>
        <v>3.5023324801031368E-2</v>
      </c>
      <c r="R29" s="9">
        <f t="shared" si="8"/>
        <v>3.5111520403148418E-2</v>
      </c>
      <c r="S29" s="9">
        <f t="shared" si="8"/>
        <v>3.5013301476921846E-2</v>
      </c>
      <c r="T29" s="9">
        <f t="shared" si="8"/>
        <v>3.4884138140456454E-2</v>
      </c>
      <c r="U29" s="9">
        <f t="shared" si="8"/>
        <v>3.4727511461493991E-2</v>
      </c>
      <c r="V29" s="9">
        <f t="shared" si="8"/>
        <v>3.5038619351885528E-2</v>
      </c>
      <c r="W29" s="9">
        <f t="shared" si="8"/>
        <v>3.5277879065574065E-2</v>
      </c>
    </row>
    <row r="30" spans="1:23">
      <c r="B30" t="s">
        <v>57</v>
      </c>
      <c r="E30" s="2">
        <v>0</v>
      </c>
      <c r="F30" s="2">
        <v>0</v>
      </c>
      <c r="G30" s="2">
        <v>0</v>
      </c>
      <c r="H30" s="2">
        <v>0</v>
      </c>
      <c r="I30" s="22">
        <f>I29+I32-(I34/H34-1)</f>
        <v>4.7225866883431472E-3</v>
      </c>
      <c r="J30" s="2">
        <v>0</v>
      </c>
      <c r="K30" s="2">
        <v>0</v>
      </c>
      <c r="L30" s="2">
        <v>0</v>
      </c>
      <c r="M30" s="2">
        <v>0</v>
      </c>
      <c r="N30" s="44">
        <f>N29+N32-(N34/M34-1)</f>
        <v>0.10636883291439633</v>
      </c>
      <c r="O30" s="2">
        <v>0</v>
      </c>
      <c r="P30" s="2">
        <v>0</v>
      </c>
      <c r="Q30" s="2">
        <v>0</v>
      </c>
      <c r="R30" s="22">
        <v>0</v>
      </c>
      <c r="S30" s="22">
        <f>S29+S32-(S34/R34-1)</f>
        <v>6.0277945604399391E-2</v>
      </c>
      <c r="T30" s="2">
        <v>0</v>
      </c>
      <c r="U30" s="2">
        <v>0</v>
      </c>
      <c r="V30" s="2">
        <v>0</v>
      </c>
      <c r="W30" s="2">
        <v>0</v>
      </c>
    </row>
    <row r="31" spans="1:23">
      <c r="B31" t="s">
        <v>103</v>
      </c>
      <c r="E31" s="2">
        <f t="shared" ref="E31:W31" si="9">E29-E30</f>
        <v>2.5010434045888729E-3</v>
      </c>
      <c r="F31" s="2">
        <f t="shared" si="9"/>
        <v>8.4983411249925575E-3</v>
      </c>
      <c r="G31" s="2">
        <f t="shared" si="9"/>
        <v>1.454794636105884E-2</v>
      </c>
      <c r="H31" s="2">
        <f t="shared" si="9"/>
        <v>4.3779374683871629E-2</v>
      </c>
      <c r="I31" s="2">
        <f t="shared" si="9"/>
        <v>3.8153371769397482E-2</v>
      </c>
      <c r="J31" s="2">
        <f t="shared" si="9"/>
        <v>2.9589588662561953E-2</v>
      </c>
      <c r="K31" s="2">
        <f t="shared" si="9"/>
        <v>2.7330449859503659E-2</v>
      </c>
      <c r="L31" s="2">
        <f t="shared" si="9"/>
        <v>2.3165714155028563E-2</v>
      </c>
      <c r="M31" s="2">
        <f t="shared" si="9"/>
        <v>2.6337432618473853E-2</v>
      </c>
      <c r="N31" s="44">
        <f t="shared" si="9"/>
        <v>-7.1595616975397305E-2</v>
      </c>
      <c r="O31" s="2">
        <f t="shared" si="9"/>
        <v>2.3055776299925796E-2</v>
      </c>
      <c r="P31" s="2">
        <f t="shared" si="9"/>
        <v>4.2605777751268913E-2</v>
      </c>
      <c r="Q31" s="2">
        <f t="shared" si="9"/>
        <v>3.5023324801031368E-2</v>
      </c>
      <c r="R31" s="2">
        <f t="shared" si="9"/>
        <v>3.5111520403148418E-2</v>
      </c>
      <c r="S31" s="2">
        <f t="shared" si="9"/>
        <v>-2.5264644127477545E-2</v>
      </c>
      <c r="T31" s="2">
        <f t="shared" si="9"/>
        <v>3.4884138140456454E-2</v>
      </c>
      <c r="U31" s="2">
        <f t="shared" si="9"/>
        <v>3.4727511461493991E-2</v>
      </c>
      <c r="V31" s="2">
        <f t="shared" si="9"/>
        <v>3.5038619351885528E-2</v>
      </c>
      <c r="W31" s="2">
        <f t="shared" si="9"/>
        <v>3.5277879065574065E-2</v>
      </c>
    </row>
    <row r="32" spans="1:23">
      <c r="B32" t="s">
        <v>23</v>
      </c>
      <c r="E32" s="9">
        <f ca="1">'TFP Consolidated '!D18</f>
        <v>4.6852645136481602E-2</v>
      </c>
      <c r="F32" s="9">
        <f ca="1">'TFP Consolidated '!E18</f>
        <v>2.4976397817256333E-2</v>
      </c>
      <c r="G32" s="9">
        <f ca="1">'TFP Consolidated '!F18</f>
        <v>2.8096735618496568E-2</v>
      </c>
      <c r="H32" s="9">
        <f ca="1">'TFP Consolidated '!G18</f>
        <v>2.2790671897737331E-2</v>
      </c>
      <c r="I32" s="9">
        <f ca="1">'TFP Consolidated '!H18</f>
        <v>3.4053681207943165E-2</v>
      </c>
      <c r="J32" s="9">
        <f ca="1">'TFP Consolidated '!I18</f>
        <v>2.3791103903011951E-2</v>
      </c>
      <c r="K32" s="9">
        <f ca="1">'TFP Consolidated '!J18</f>
        <v>5.1113679156566762E-2</v>
      </c>
      <c r="L32" s="9">
        <f ca="1">'TFP Consolidated '!K18</f>
        <v>1.1935369349825753E-2</v>
      </c>
      <c r="M32" s="9">
        <f ca="1">'TFP Consolidated '!L18</f>
        <v>2.5520515665903652E-2</v>
      </c>
      <c r="N32" s="42">
        <f t="shared" ref="N32:W32" si="10">N42</f>
        <v>4.1152154408659283E-2</v>
      </c>
      <c r="O32" s="9">
        <f t="shared" si="10"/>
        <v>3.1855276724240905E-2</v>
      </c>
      <c r="P32" s="9">
        <f t="shared" si="10"/>
        <v>3.1110694095805698E-2</v>
      </c>
      <c r="Q32" s="9">
        <f t="shared" si="10"/>
        <v>3.1110694095805698E-2</v>
      </c>
      <c r="R32" s="9">
        <f t="shared" si="10"/>
        <v>3.1110694095805698E-2</v>
      </c>
      <c r="S32" s="9">
        <f t="shared" si="10"/>
        <v>3.1110694095805698E-2</v>
      </c>
      <c r="T32" s="9">
        <f t="shared" si="10"/>
        <v>3.1110694095805698E-2</v>
      </c>
      <c r="U32" s="9">
        <f t="shared" si="10"/>
        <v>3.1110694095805698E-2</v>
      </c>
      <c r="V32" s="9">
        <f t="shared" si="10"/>
        <v>3.1110694095805698E-2</v>
      </c>
      <c r="W32" s="9">
        <f t="shared" si="10"/>
        <v>3.1110694095805698E-2</v>
      </c>
    </row>
    <row r="33" spans="1:23">
      <c r="B33" s="10" t="s">
        <v>24</v>
      </c>
      <c r="C33" s="10"/>
      <c r="D33" s="10"/>
      <c r="E33" s="54">
        <f t="shared" ref="E33:W33" si="11">E31+E32</f>
        <v>4.9353688541070473E-2</v>
      </c>
      <c r="F33" s="54">
        <f t="shared" si="11"/>
        <v>3.3474738942248894E-2</v>
      </c>
      <c r="G33" s="54">
        <f t="shared" si="11"/>
        <v>4.2644681979555406E-2</v>
      </c>
      <c r="H33" s="54">
        <f t="shared" si="11"/>
        <v>6.6570046581608963E-2</v>
      </c>
      <c r="I33" s="54">
        <f t="shared" si="11"/>
        <v>7.2207052977340647E-2</v>
      </c>
      <c r="J33" s="54">
        <f t="shared" si="11"/>
        <v>5.3380692565573901E-2</v>
      </c>
      <c r="K33" s="54">
        <f t="shared" si="11"/>
        <v>7.8444129016070424E-2</v>
      </c>
      <c r="L33" s="54">
        <f t="shared" si="11"/>
        <v>3.5101083504854316E-2</v>
      </c>
      <c r="M33" s="54">
        <f t="shared" si="11"/>
        <v>5.1857948284377509E-2</v>
      </c>
      <c r="N33" s="55">
        <f t="shared" si="11"/>
        <v>-3.0443462566738022E-2</v>
      </c>
      <c r="O33" s="54">
        <f t="shared" si="11"/>
        <v>5.4911053024166698E-2</v>
      </c>
      <c r="P33" s="54">
        <f t="shared" si="11"/>
        <v>7.3716471847074611E-2</v>
      </c>
      <c r="Q33" s="54">
        <f t="shared" si="11"/>
        <v>6.6134018896837066E-2</v>
      </c>
      <c r="R33" s="54">
        <f t="shared" si="11"/>
        <v>6.6222214498954116E-2</v>
      </c>
      <c r="S33" s="54">
        <f t="shared" si="11"/>
        <v>5.8460499683281528E-3</v>
      </c>
      <c r="T33" s="54">
        <f t="shared" si="11"/>
        <v>6.5994832236262152E-2</v>
      </c>
      <c r="U33" s="54">
        <f t="shared" si="11"/>
        <v>6.5838205557299689E-2</v>
      </c>
      <c r="V33" s="54">
        <f t="shared" si="11"/>
        <v>6.6149313447691233E-2</v>
      </c>
      <c r="W33" s="54">
        <f t="shared" si="11"/>
        <v>6.6388573161379763E-2</v>
      </c>
    </row>
    <row r="34" spans="1:23">
      <c r="B34" t="s">
        <v>13</v>
      </c>
      <c r="D34" s="16">
        <f>D28</f>
        <v>160</v>
      </c>
      <c r="E34" s="16">
        <f>D34*(1+E33)</f>
        <v>167.89659016657126</v>
      </c>
      <c r="F34" s="16">
        <f>E34*(1+F33)</f>
        <v>173.51688469169099</v>
      </c>
      <c r="G34" s="16">
        <f>F34*(1+G33)</f>
        <v>180.91645705745134</v>
      </c>
      <c r="H34" s="16">
        <f>G34*(1+H33)</f>
        <v>192.96007403114555</v>
      </c>
      <c r="I34" s="16">
        <f ca="1">'Data Entry'!H31</f>
        <v>206.89315231922404</v>
      </c>
      <c r="J34" s="16">
        <f>I34*(1+J33)</f>
        <v>217.937252077099</v>
      </c>
      <c r="K34" s="16">
        <f>J34*(1+K33)</f>
        <v>235.03314999644283</v>
      </c>
      <c r="L34" s="16">
        <f>K34*(1+L33)</f>
        <v>243.28306822087694</v>
      </c>
      <c r="M34" s="16">
        <f>L34*(1+M33)</f>
        <v>255.89922899113986</v>
      </c>
      <c r="N34" s="43">
        <f ca="1">'Data Entry'!M31</f>
        <v>248.10877039249098</v>
      </c>
      <c r="O34" s="16">
        <f>N34*(1+O33)</f>
        <v>261.73268423927385</v>
      </c>
      <c r="P34" s="16">
        <f>O34*(1+P33)</f>
        <v>281.02669428845758</v>
      </c>
      <c r="Q34" s="16">
        <f>P34*(1+Q33)</f>
        <v>299.61211899904612</v>
      </c>
      <c r="R34" s="16">
        <f>Q34*(1+R33)</f>
        <v>319.45309700988713</v>
      </c>
      <c r="S34" s="16">
        <f ca="1">'Data Entry'!R31</f>
        <v>321.32063577754411</v>
      </c>
      <c r="T34" s="16">
        <f>S34*(1+T33)</f>
        <v>342.52613722973229</v>
      </c>
      <c r="U34" s="16">
        <f>T34*(1+U33)</f>
        <v>365.07744346141124</v>
      </c>
      <c r="V34" s="16">
        <f>U34*(1+V33)</f>
        <v>389.22706570162188</v>
      </c>
      <c r="W34" s="16">
        <f>V34*(1+W33)</f>
        <v>415.06729522934319</v>
      </c>
    </row>
    <row r="35" spans="1:23" ht="8.25" customHeight="1">
      <c r="N35" s="14"/>
    </row>
    <row r="36" spans="1:23">
      <c r="A36" s="3" t="s">
        <v>25</v>
      </c>
      <c r="N36" s="14"/>
    </row>
    <row r="37" spans="1:23">
      <c r="B37" t="s">
        <v>19</v>
      </c>
      <c r="D37" s="50">
        <f>D28</f>
        <v>160</v>
      </c>
      <c r="I37" s="50"/>
      <c r="N37" s="51"/>
    </row>
    <row r="38" spans="1:23">
      <c r="B38" t="s">
        <v>20</v>
      </c>
      <c r="E38" s="2"/>
      <c r="F38" s="2"/>
      <c r="G38" s="2"/>
      <c r="H38" s="2"/>
      <c r="I38" s="2"/>
      <c r="J38" s="2"/>
      <c r="K38" s="2"/>
      <c r="L38" s="2"/>
      <c r="M38" s="2"/>
      <c r="N38" s="44">
        <f t="shared" ref="N38:W38" si="12">N17</f>
        <v>3.4773215938999028E-2</v>
      </c>
      <c r="O38" s="2">
        <f t="shared" si="12"/>
        <v>2.3055776299925796E-2</v>
      </c>
      <c r="P38" s="2">
        <f t="shared" si="12"/>
        <v>4.2605777751268913E-2</v>
      </c>
      <c r="Q38" s="2">
        <f t="shared" si="12"/>
        <v>3.5023324801031368E-2</v>
      </c>
      <c r="R38" s="2">
        <f t="shared" si="12"/>
        <v>3.5111520403148418E-2</v>
      </c>
      <c r="S38" s="2">
        <f t="shared" si="12"/>
        <v>3.5013301476921846E-2</v>
      </c>
      <c r="T38" s="2">
        <f t="shared" si="12"/>
        <v>3.4884138140456454E-2</v>
      </c>
      <c r="U38" s="2">
        <f t="shared" si="12"/>
        <v>3.4727511461493991E-2</v>
      </c>
      <c r="V38" s="2">
        <f t="shared" si="12"/>
        <v>3.5038619351885528E-2</v>
      </c>
      <c r="W38" s="2">
        <f t="shared" si="12"/>
        <v>3.5277879065574065E-2</v>
      </c>
    </row>
    <row r="39" spans="1:23">
      <c r="B39" t="s">
        <v>67</v>
      </c>
      <c r="E39" s="2"/>
      <c r="F39" s="2"/>
      <c r="G39" s="2"/>
      <c r="H39" s="2"/>
      <c r="I39" s="2"/>
      <c r="J39" s="2"/>
      <c r="K39" s="2"/>
      <c r="L39" s="2"/>
      <c r="M39" s="2"/>
      <c r="N39" s="44">
        <f t="shared" ref="N39:W39" si="13">N18</f>
        <v>2.2665849074159718E-2</v>
      </c>
      <c r="O39" s="2">
        <f t="shared" si="13"/>
        <v>2.3208418573277476E-2</v>
      </c>
      <c r="P39" s="2">
        <f t="shared" si="13"/>
        <v>1.9324335581478717E-2</v>
      </c>
      <c r="Q39" s="2">
        <f t="shared" si="13"/>
        <v>1.8720184505945363E-2</v>
      </c>
      <c r="R39" s="2">
        <f t="shared" si="13"/>
        <v>1.9352388414145705E-2</v>
      </c>
      <c r="S39" s="2">
        <f t="shared" si="13"/>
        <v>1.6004756508907196E-2</v>
      </c>
      <c r="T39" s="2">
        <f t="shared" si="13"/>
        <v>1.7364812026865895E-2</v>
      </c>
      <c r="U39" s="2">
        <f t="shared" si="13"/>
        <v>1.2714950948004483E-2</v>
      </c>
      <c r="V39" s="2">
        <f t="shared" si="13"/>
        <v>1.2792352216669351E-2</v>
      </c>
      <c r="W39" s="2">
        <f t="shared" si="13"/>
        <v>1.5507232656236056E-2</v>
      </c>
    </row>
    <row r="40" spans="1:23">
      <c r="B40" t="s">
        <v>21</v>
      </c>
      <c r="E40" s="2"/>
      <c r="F40" s="2"/>
      <c r="G40" s="2"/>
      <c r="H40" s="2"/>
      <c r="I40" s="2"/>
      <c r="J40" s="2"/>
      <c r="K40" s="2"/>
      <c r="L40" s="2"/>
      <c r="M40" s="2"/>
      <c r="N40" s="44">
        <f t="shared" ref="N40:W40" si="14">N19</f>
        <v>3.0957006652287226E-3</v>
      </c>
      <c r="O40" s="2">
        <f t="shared" si="14"/>
        <v>3.12239069284985E-3</v>
      </c>
      <c r="P40" s="2">
        <f t="shared" si="14"/>
        <v>1.9559151135177381E-3</v>
      </c>
      <c r="Q40" s="2">
        <f t="shared" si="14"/>
        <v>2.8591951737884113E-3</v>
      </c>
      <c r="R40" s="2">
        <f t="shared" si="14"/>
        <v>5.2974795348737911E-5</v>
      </c>
      <c r="S40" s="2">
        <f t="shared" si="14"/>
        <v>9.8613151355468696E-4</v>
      </c>
      <c r="T40" s="2">
        <f t="shared" si="14"/>
        <v>4.0462458932974843E-4</v>
      </c>
      <c r="U40" s="2">
        <f t="shared" si="14"/>
        <v>4.7579823389835141E-4</v>
      </c>
      <c r="V40" s="2">
        <f t="shared" si="14"/>
        <v>-2.3085141252924226E-4</v>
      </c>
      <c r="W40" s="2">
        <f t="shared" si="14"/>
        <v>-3.0756718485543106E-4</v>
      </c>
    </row>
    <row r="41" spans="1:23">
      <c r="B41" t="s">
        <v>22</v>
      </c>
      <c r="E41" s="2"/>
      <c r="F41" s="2"/>
      <c r="G41" s="2"/>
      <c r="H41" s="2"/>
      <c r="I41" s="2"/>
      <c r="J41" s="2"/>
      <c r="K41" s="2"/>
      <c r="L41" s="2"/>
      <c r="M41" s="2"/>
      <c r="N41" s="44">
        <f t="shared" ref="N41:W41" si="15">N38-N39+N40</f>
        <v>1.5203067530068032E-2</v>
      </c>
      <c r="O41" s="2">
        <f t="shared" si="15"/>
        <v>2.9697484194981705E-3</v>
      </c>
      <c r="P41" s="2">
        <f t="shared" si="15"/>
        <v>2.5237357283307935E-2</v>
      </c>
      <c r="Q41" s="2">
        <f t="shared" si="15"/>
        <v>1.9162335468874418E-2</v>
      </c>
      <c r="R41" s="2">
        <f t="shared" si="15"/>
        <v>1.5812106784351451E-2</v>
      </c>
      <c r="S41" s="2">
        <f t="shared" si="15"/>
        <v>1.9994676481569336E-2</v>
      </c>
      <c r="T41" s="2">
        <f t="shared" si="15"/>
        <v>1.7923950702920306E-2</v>
      </c>
      <c r="U41" s="2">
        <f t="shared" si="15"/>
        <v>2.248835874738786E-2</v>
      </c>
      <c r="V41" s="2">
        <f t="shared" si="15"/>
        <v>2.2015415722686938E-2</v>
      </c>
      <c r="W41" s="2">
        <f t="shared" si="15"/>
        <v>1.946307922448258E-2</v>
      </c>
    </row>
    <row r="42" spans="1:23">
      <c r="B42" t="s">
        <v>23</v>
      </c>
      <c r="E42" s="2"/>
      <c r="F42" s="9"/>
      <c r="G42" s="9"/>
      <c r="H42" s="9"/>
      <c r="I42" s="9"/>
      <c r="J42" s="9"/>
      <c r="K42" s="9"/>
      <c r="L42" s="9"/>
      <c r="M42" s="9"/>
      <c r="N42" s="42">
        <f ca="1">'TFP Consolidated '!M18</f>
        <v>4.1152154408659283E-2</v>
      </c>
      <c r="O42" s="9">
        <f ca="1">'TFP Consolidated '!N18</f>
        <v>3.1855276724240905E-2</v>
      </c>
      <c r="P42" s="9">
        <f ca="1">'TFP Consolidated '!O18</f>
        <v>3.1110694095805698E-2</v>
      </c>
      <c r="Q42" s="9">
        <f ca="1">'TFP Consolidated '!P18</f>
        <v>3.1110694095805698E-2</v>
      </c>
      <c r="R42" s="9">
        <f ca="1">'TFP Consolidated '!Q18</f>
        <v>3.1110694095805698E-2</v>
      </c>
      <c r="S42" s="9">
        <f ca="1">'TFP Consolidated '!R18</f>
        <v>3.1110694095805698E-2</v>
      </c>
      <c r="T42" s="9">
        <f ca="1">'TFP Consolidated '!S18</f>
        <v>3.1110694095805698E-2</v>
      </c>
      <c r="U42" s="9">
        <f ca="1">'TFP Consolidated '!T18</f>
        <v>3.1110694095805698E-2</v>
      </c>
      <c r="V42" s="9">
        <f ca="1">'TFP Consolidated '!U18</f>
        <v>3.1110694095805698E-2</v>
      </c>
      <c r="W42" s="9">
        <f ca="1">'TFP Consolidated '!V18</f>
        <v>3.1110694095805698E-2</v>
      </c>
    </row>
    <row r="43" spans="1:23">
      <c r="B43" s="10" t="s">
        <v>24</v>
      </c>
      <c r="C43" s="10"/>
      <c r="D43" s="10"/>
      <c r="E43" s="54"/>
      <c r="F43" s="54"/>
      <c r="G43" s="54"/>
      <c r="H43" s="54"/>
      <c r="I43" s="54"/>
      <c r="J43" s="54"/>
      <c r="K43" s="54"/>
      <c r="L43" s="54"/>
      <c r="M43" s="54"/>
      <c r="N43" s="55">
        <f t="shared" ref="N43:W43" si="16">N41+N42</f>
        <v>5.6355221938727315E-2</v>
      </c>
      <c r="O43" s="54">
        <f t="shared" si="16"/>
        <v>3.4825025143739079E-2</v>
      </c>
      <c r="P43" s="54">
        <f t="shared" si="16"/>
        <v>5.6348051379113633E-2</v>
      </c>
      <c r="Q43" s="54">
        <f t="shared" si="16"/>
        <v>5.0273029564680119E-2</v>
      </c>
      <c r="R43" s="54">
        <f t="shared" si="16"/>
        <v>4.6922800880157149E-2</v>
      </c>
      <c r="S43" s="54">
        <f t="shared" si="16"/>
        <v>5.1105370577375034E-2</v>
      </c>
      <c r="T43" s="54">
        <f t="shared" si="16"/>
        <v>4.9034644798726004E-2</v>
      </c>
      <c r="U43" s="54">
        <f t="shared" si="16"/>
        <v>5.3599052843193558E-2</v>
      </c>
      <c r="V43" s="54">
        <f t="shared" si="16"/>
        <v>5.3126109818492639E-2</v>
      </c>
      <c r="W43" s="54">
        <f t="shared" si="16"/>
        <v>5.0573773320288277E-2</v>
      </c>
    </row>
    <row r="44" spans="1:23">
      <c r="B44" t="s">
        <v>13</v>
      </c>
      <c r="D44" s="16">
        <f t="shared" ref="D44:M44" si="17">D34</f>
        <v>160</v>
      </c>
      <c r="E44" s="16">
        <f t="shared" si="17"/>
        <v>167.89659016657126</v>
      </c>
      <c r="F44" s="16">
        <f t="shared" si="17"/>
        <v>173.51688469169099</v>
      </c>
      <c r="G44" s="16">
        <f t="shared" si="17"/>
        <v>180.91645705745134</v>
      </c>
      <c r="H44" s="16">
        <f t="shared" si="17"/>
        <v>192.96007403114555</v>
      </c>
      <c r="I44" s="16">
        <f t="shared" si="17"/>
        <v>206.89315231922404</v>
      </c>
      <c r="J44" s="16">
        <f t="shared" si="17"/>
        <v>217.937252077099</v>
      </c>
      <c r="K44" s="16">
        <f t="shared" si="17"/>
        <v>235.03314999644283</v>
      </c>
      <c r="L44" s="16">
        <f t="shared" si="17"/>
        <v>243.28306822087694</v>
      </c>
      <c r="M44" s="16">
        <f t="shared" si="17"/>
        <v>255.89922899113986</v>
      </c>
      <c r="N44" s="43">
        <f t="shared" ref="N44:W44" si="18">M44*(1+N43)</f>
        <v>270.32048683488478</v>
      </c>
      <c r="O44" s="16">
        <f t="shared" si="18"/>
        <v>279.73440458577738</v>
      </c>
      <c r="P44" s="16">
        <f t="shared" si="18"/>
        <v>295.49689318788256</v>
      </c>
      <c r="Q44" s="16">
        <f t="shared" si="18"/>
        <v>310.35241723538809</v>
      </c>
      <c r="R44" s="16">
        <f t="shared" si="18"/>
        <v>324.9150219119997</v>
      </c>
      <c r="S44" s="16">
        <f t="shared" si="18"/>
        <v>341.51992451296837</v>
      </c>
      <c r="T44" s="16">
        <f t="shared" si="18"/>
        <v>358.26623270314951</v>
      </c>
      <c r="U44" s="16">
        <f t="shared" si="18"/>
        <v>377.46896344173751</v>
      </c>
      <c r="V44" s="16">
        <f t="shared" si="18"/>
        <v>397.52242104661588</v>
      </c>
      <c r="W44" s="16">
        <f t="shared" si="18"/>
        <v>417.62662985835959</v>
      </c>
    </row>
  </sheetData>
  <mergeCells count="2">
    <mergeCell ref="D3:M3"/>
    <mergeCell ref="N3:W3"/>
  </mergeCells>
  <phoneticPr fontId="0" type="noConversion"/>
  <pageMargins left="0.7" right="0.7" top="0.75" bottom="0.75" header="0.3" footer="0.3"/>
  <pageSetup scale="56" orientation="landscape" r:id="rId1"/>
</worksheet>
</file>

<file path=xl/worksheets/sheet9.xml><?xml version="1.0" encoding="utf-8"?>
<worksheet xmlns="http://schemas.openxmlformats.org/spreadsheetml/2006/main" xmlns:r="http://schemas.openxmlformats.org/officeDocument/2006/relationships">
  <sheetPr codeName="Sheet8"/>
  <dimension ref="B1:AE66"/>
  <sheetViews>
    <sheetView zoomScale="80" zoomScaleNormal="80" workbookViewId="0">
      <selection activeCell="L27" sqref="L27"/>
    </sheetView>
  </sheetViews>
  <sheetFormatPr defaultRowHeight="15"/>
  <cols>
    <col min="1" max="1" width="0.7109375" customWidth="1"/>
    <col min="2" max="2" width="42.140625" customWidth="1"/>
    <col min="4" max="22" width="9.42578125" customWidth="1"/>
  </cols>
  <sheetData>
    <row r="1" spans="2:31" ht="21">
      <c r="B1" s="107" t="s">
        <v>102</v>
      </c>
      <c r="C1" s="107"/>
      <c r="D1" s="107"/>
      <c r="E1" s="107"/>
      <c r="F1" s="107"/>
      <c r="G1" s="107"/>
      <c r="H1" s="107"/>
      <c r="I1" s="107"/>
      <c r="J1" s="107"/>
      <c r="K1" s="107"/>
      <c r="L1" s="107"/>
      <c r="M1" s="107"/>
      <c r="N1" s="107"/>
      <c r="O1" s="107"/>
      <c r="P1" s="107"/>
      <c r="Q1" s="107"/>
      <c r="R1" s="107"/>
      <c r="S1" s="107"/>
      <c r="T1" s="107"/>
      <c r="U1" s="107"/>
      <c r="V1" s="107"/>
    </row>
    <row r="3" spans="2:31" ht="18.75">
      <c r="B3" s="5" t="s">
        <v>60</v>
      </c>
      <c r="G3" s="5"/>
    </row>
    <row r="4" spans="2:31" ht="6.75" customHeight="1">
      <c r="B4" s="5"/>
      <c r="G4" s="5"/>
    </row>
    <row r="5" spans="2:31">
      <c r="B5" s="8"/>
      <c r="C5" s="102" t="s">
        <v>17</v>
      </c>
      <c r="D5" s="102"/>
      <c r="E5" s="102"/>
      <c r="F5" s="102"/>
      <c r="G5" s="102"/>
      <c r="H5" s="102"/>
      <c r="I5" s="102"/>
      <c r="J5" s="102"/>
      <c r="K5" s="102"/>
      <c r="L5" s="102"/>
      <c r="M5" s="103" t="s">
        <v>95</v>
      </c>
      <c r="N5" s="102"/>
      <c r="O5" s="102"/>
      <c r="P5" s="102"/>
      <c r="Q5" s="102"/>
      <c r="R5" s="102"/>
      <c r="S5" s="102"/>
      <c r="T5" s="102"/>
      <c r="U5" s="102"/>
      <c r="V5" s="102"/>
    </row>
    <row r="6" spans="2:31">
      <c r="B6" s="40" t="s">
        <v>30</v>
      </c>
      <c r="C6" s="34">
        <f ca="1">Revenue!D4</f>
        <v>1996</v>
      </c>
      <c r="D6" s="34">
        <f ca="1">Revenue!E4</f>
        <v>1997</v>
      </c>
      <c r="E6" s="34">
        <f ca="1">Revenue!F4</f>
        <v>1998</v>
      </c>
      <c r="F6" s="34">
        <f ca="1">Revenue!G4</f>
        <v>1999</v>
      </c>
      <c r="G6" s="34">
        <f ca="1">Revenue!H4</f>
        <v>2000</v>
      </c>
      <c r="H6" s="34">
        <f ca="1">Revenue!I4</f>
        <v>2001</v>
      </c>
      <c r="I6" s="34">
        <f ca="1">Revenue!J4</f>
        <v>2002</v>
      </c>
      <c r="J6" s="34">
        <f ca="1">Revenue!K4</f>
        <v>2003</v>
      </c>
      <c r="K6" s="34">
        <f ca="1">Revenue!L4</f>
        <v>2004</v>
      </c>
      <c r="L6" s="34">
        <f ca="1">Revenue!M4</f>
        <v>2005</v>
      </c>
      <c r="M6" s="46">
        <f ca="1">Revenue!N4</f>
        <v>2006</v>
      </c>
      <c r="N6" s="34">
        <f ca="1">Revenue!O4</f>
        <v>2007</v>
      </c>
      <c r="O6" s="34">
        <f ca="1">Revenue!P4</f>
        <v>2008</v>
      </c>
      <c r="P6" s="34">
        <f ca="1">Revenue!Q4</f>
        <v>2009</v>
      </c>
      <c r="Q6" s="34">
        <f ca="1">Revenue!R4</f>
        <v>2010</v>
      </c>
      <c r="R6" s="34">
        <f ca="1">Revenue!S4</f>
        <v>2011</v>
      </c>
      <c r="S6" s="34">
        <f ca="1">Revenue!T4</f>
        <v>2012</v>
      </c>
      <c r="T6" s="34">
        <f ca="1">Revenue!U4</f>
        <v>2013</v>
      </c>
      <c r="U6" s="34">
        <f ca="1">Revenue!V4</f>
        <v>2014</v>
      </c>
      <c r="V6" s="34">
        <f ca="1">Revenue!W4</f>
        <v>2015</v>
      </c>
    </row>
    <row r="7" spans="2:31">
      <c r="B7" s="8" t="s">
        <v>29</v>
      </c>
      <c r="C7" s="16">
        <f ca="1">Revenue!D13</f>
        <v>122.12116424111301</v>
      </c>
      <c r="D7" s="16">
        <f ca="1">Revenue!E13</f>
        <v>125.21389701034386</v>
      </c>
      <c r="E7" s="16">
        <f ca="1">Revenue!F13</f>
        <v>127.4658093253305</v>
      </c>
      <c r="F7" s="16">
        <f ca="1">Revenue!G13</f>
        <v>142.21160469011079</v>
      </c>
      <c r="G7" s="16">
        <f ca="1">Revenue!H13</f>
        <v>154.78758467492995</v>
      </c>
      <c r="H7" s="16">
        <f ca="1">Revenue!I13</f>
        <v>129.43790715016979</v>
      </c>
      <c r="I7" s="16">
        <f ca="1">Revenue!J13</f>
        <v>134.19800240974919</v>
      </c>
      <c r="J7" s="16">
        <f ca="1">Revenue!K13</f>
        <v>139.38520869914115</v>
      </c>
      <c r="K7" s="16">
        <f ca="1">Revenue!L13</f>
        <v>148.7984554133715</v>
      </c>
      <c r="L7" s="16">
        <f ca="1">Revenue!M13</f>
        <v>157.72498240204308</v>
      </c>
      <c r="M7" s="43">
        <f ca="1">Revenue!N13</f>
        <v>158.04546652134826</v>
      </c>
      <c r="N7" s="16">
        <f ca="1">Revenue!O13</f>
        <v>166.95167088260249</v>
      </c>
      <c r="O7" s="16">
        <f ca="1">Revenue!P13</f>
        <v>178.27634993771588</v>
      </c>
      <c r="P7" s="16">
        <f ca="1">Revenue!Q13</f>
        <v>189.05293689755871</v>
      </c>
      <c r="Q7" s="16">
        <f ca="1">Revenue!R13</f>
        <v>200.49566767712386</v>
      </c>
      <c r="R7" s="16">
        <f ca="1">Revenue!S13</f>
        <v>205.44223769306194</v>
      </c>
      <c r="S7" s="16">
        <f ca="1">Revenue!T13</f>
        <v>217.82688127545691</v>
      </c>
      <c r="T7" s="16">
        <f ca="1">Revenue!U13</f>
        <v>230.92204752071606</v>
      </c>
      <c r="U7" s="16">
        <f ca="1">Revenue!V13</f>
        <v>244.87435595076496</v>
      </c>
      <c r="V7" s="16">
        <f ca="1">Revenue!W13</f>
        <v>259.73035430632194</v>
      </c>
    </row>
    <row r="8" spans="2:31">
      <c r="B8" s="8" t="s">
        <v>1</v>
      </c>
      <c r="C8" s="16">
        <f ca="1">'Data Entry'!C7</f>
        <v>38.5</v>
      </c>
      <c r="D8" s="16">
        <f ca="1">'Data Entry'!D7</f>
        <v>32.108222635494158</v>
      </c>
      <c r="E8" s="16">
        <f ca="1">'Data Entry'!E7</f>
        <v>29.176740170031884</v>
      </c>
      <c r="F8" s="16">
        <f ca="1">'Data Entry'!F7</f>
        <v>38.745483528161536</v>
      </c>
      <c r="G8" s="16">
        <f ca="1">'Data Entry'!G7</f>
        <v>32.294380977683325</v>
      </c>
      <c r="H8" s="16">
        <f ca="1">'Data Entry'!H7</f>
        <v>28.450518065887362</v>
      </c>
      <c r="I8" s="16">
        <f ca="1">'Data Entry'!I7</f>
        <v>19.794155154091396</v>
      </c>
      <c r="J8" s="16">
        <f ca="1">'Data Entry'!J7</f>
        <v>24.794859192348571</v>
      </c>
      <c r="K8" s="16">
        <f ca="1">'Data Entry'!K7</f>
        <v>32.445762486716262</v>
      </c>
      <c r="L8" s="16">
        <f ca="1">'Data Entry'!L7</f>
        <v>26.441644527098834</v>
      </c>
      <c r="M8" s="43">
        <f ca="1">'Data Entry'!M7</f>
        <v>27.2348938629118</v>
      </c>
      <c r="N8" s="16">
        <f ca="1">'Data Entry'!N7</f>
        <v>28.37903533515129</v>
      </c>
      <c r="O8" s="16">
        <f ca="1">'Data Entry'!O7</f>
        <v>29.372301571881582</v>
      </c>
      <c r="P8" s="16">
        <f ca="1">'Data Entry'!P7</f>
        <v>30.400332126897435</v>
      </c>
      <c r="Q8" s="16">
        <f ca="1">'Data Entry'!Q7</f>
        <v>31.464343751338845</v>
      </c>
      <c r="R8" s="16">
        <f ca="1">'Data Entry'!R7</f>
        <v>32.565595782635704</v>
      </c>
      <c r="S8" s="16">
        <f ca="1">'Data Entry'!S7</f>
        <v>33.705391635027951</v>
      </c>
      <c r="T8" s="16">
        <f ca="1">'Data Entry'!T7</f>
        <v>34.885080342253929</v>
      </c>
      <c r="U8" s="16">
        <f ca="1">'Data Entry'!U7</f>
        <v>36.106058154232812</v>
      </c>
      <c r="V8" s="16">
        <f ca="1">'Data Entry'!V7</f>
        <v>37.369770189630955</v>
      </c>
    </row>
    <row r="9" spans="2:31">
      <c r="B9" s="32" t="s">
        <v>0</v>
      </c>
      <c r="C9" s="30">
        <f ca="1">'Data Entry'!C8</f>
        <v>23.621164241113004</v>
      </c>
      <c r="D9" s="30">
        <f ca="1">'Data Entry'!D8</f>
        <v>24</v>
      </c>
      <c r="E9" s="30">
        <f ca="1">'Data Entry'!E8</f>
        <v>24.384911519198663</v>
      </c>
      <c r="F9" s="30">
        <f ca="1">'Data Entry'!F8</f>
        <v>24.994910295190849</v>
      </c>
      <c r="G9" s="30">
        <f ca="1">'Data Entry'!G8</f>
        <v>25.838339219053022</v>
      </c>
      <c r="H9" s="30">
        <f ca="1">'Data Entry'!H8</f>
        <v>27.558213952141188</v>
      </c>
      <c r="I9" s="30">
        <f ca="1">'Data Entry'!I8</f>
        <v>29.371670052856501</v>
      </c>
      <c r="J9" s="30">
        <f ca="1">'Data Entry'!J8</f>
        <v>30.898561304624302</v>
      </c>
      <c r="K9" s="30">
        <f ca="1">'Data Entry'!K8</f>
        <v>32.464819602030296</v>
      </c>
      <c r="L9" s="30">
        <f ca="1">'Data Entry'!L8</f>
        <v>34.006786917639623</v>
      </c>
      <c r="M9" s="43">
        <f ca="1">'Data Entry'!M8</f>
        <v>35.782791032142441</v>
      </c>
      <c r="N9" s="30">
        <f ca="1">'Data Entry'!N8</f>
        <v>38.01111265051761</v>
      </c>
      <c r="O9" s="30">
        <f ca="1">'Data Entry'!O8</f>
        <v>39.858882680371543</v>
      </c>
      <c r="P9" s="30">
        <f ca="1">'Data Entry'!P8</f>
        <v>41.982609482620283</v>
      </c>
      <c r="Q9" s="30">
        <f ca="1">'Data Entry'!Q8</f>
        <v>44.218298147680244</v>
      </c>
      <c r="R9" s="30">
        <f ca="1">'Data Entry'!R8</f>
        <v>46.445629663362133</v>
      </c>
      <c r="S9" s="30">
        <f ca="1">'Data Entry'!S8</f>
        <v>48.816779326116794</v>
      </c>
      <c r="T9" s="30">
        <f ca="1">'Data Entry'!T8</f>
        <v>51.277006534484102</v>
      </c>
      <c r="U9" s="30">
        <f ca="1">'Data Entry'!U8</f>
        <v>53.816615939027109</v>
      </c>
      <c r="V9" s="30">
        <f ca="1">'Data Entry'!V8</f>
        <v>56.470793433101548</v>
      </c>
      <c r="W9" s="15"/>
    </row>
    <row r="10" spans="2:31">
      <c r="B10" s="32" t="s">
        <v>27</v>
      </c>
      <c r="C10" s="30">
        <f t="shared" ref="C10:V10" si="0">C7-C8-C9</f>
        <v>60</v>
      </c>
      <c r="D10" s="30">
        <f t="shared" si="0"/>
        <v>69.105674374849698</v>
      </c>
      <c r="E10" s="30">
        <f t="shared" si="0"/>
        <v>73.904157636099953</v>
      </c>
      <c r="F10" s="30">
        <f t="shared" si="0"/>
        <v>78.471210866758398</v>
      </c>
      <c r="G10" s="30">
        <f t="shared" si="0"/>
        <v>96.654864478193602</v>
      </c>
      <c r="H10" s="30">
        <f t="shared" si="0"/>
        <v>73.429175132141239</v>
      </c>
      <c r="I10" s="30">
        <f t="shared" si="0"/>
        <v>85.032177202801293</v>
      </c>
      <c r="J10" s="30">
        <f t="shared" si="0"/>
        <v>83.691788202168283</v>
      </c>
      <c r="K10" s="30">
        <f t="shared" si="0"/>
        <v>83.887873324624934</v>
      </c>
      <c r="L10" s="30">
        <f t="shared" si="0"/>
        <v>97.276550957304607</v>
      </c>
      <c r="M10" s="43">
        <f t="shared" si="0"/>
        <v>95.027781626294015</v>
      </c>
      <c r="N10" s="30">
        <f t="shared" si="0"/>
        <v>100.56152289693358</v>
      </c>
      <c r="O10" s="30">
        <f t="shared" si="0"/>
        <v>109.04516568546273</v>
      </c>
      <c r="P10" s="30">
        <f t="shared" si="0"/>
        <v>116.66999528804098</v>
      </c>
      <c r="Q10" s="30">
        <f t="shared" si="0"/>
        <v>124.81302577810477</v>
      </c>
      <c r="R10" s="30">
        <f t="shared" si="0"/>
        <v>126.4310122470641</v>
      </c>
      <c r="S10" s="30">
        <f t="shared" si="0"/>
        <v>135.30471031431216</v>
      </c>
      <c r="T10" s="30">
        <f t="shared" si="0"/>
        <v>144.75996064397805</v>
      </c>
      <c r="U10" s="30">
        <f t="shared" si="0"/>
        <v>154.95168185750504</v>
      </c>
      <c r="V10" s="30">
        <f t="shared" si="0"/>
        <v>165.88979068358941</v>
      </c>
      <c r="W10" s="31"/>
      <c r="X10" s="17"/>
      <c r="Y10" s="17"/>
      <c r="Z10" s="17"/>
      <c r="AA10" s="17"/>
      <c r="AB10" s="17"/>
      <c r="AC10" s="17"/>
      <c r="AD10" s="17"/>
      <c r="AE10" s="17"/>
    </row>
    <row r="11" spans="2:31">
      <c r="B11" s="32" t="s">
        <v>16</v>
      </c>
      <c r="C11" s="31">
        <f ca="1">'Data Entry'!C10</f>
        <v>600</v>
      </c>
      <c r="D11" s="31">
        <f ca="1">'Data Entry'!D10</f>
        <v>609.62278797996657</v>
      </c>
      <c r="E11" s="31">
        <f ca="1">'Data Entry'!E10</f>
        <v>624.8727573797712</v>
      </c>
      <c r="F11" s="31">
        <f ca="1">'Data Entry'!F10</f>
        <v>645.95848047632558</v>
      </c>
      <c r="G11" s="31">
        <f ca="1">'Data Entry'!G10</f>
        <v>688.95534880352966</v>
      </c>
      <c r="H11" s="31">
        <f ca="1">'Data Entry'!H10</f>
        <v>734.29175132141256</v>
      </c>
      <c r="I11" s="31">
        <f ca="1">'Data Entry'!I10</f>
        <v>772.46403261560749</v>
      </c>
      <c r="J11" s="31">
        <f ca="1">'Data Entry'!J10</f>
        <v>811.62049005075744</v>
      </c>
      <c r="K11" s="31">
        <f ca="1">'Data Entry'!K10</f>
        <v>850.16967294099049</v>
      </c>
      <c r="L11" s="31">
        <f ca="1">'Data Entry'!L10</f>
        <v>894.56977580356101</v>
      </c>
      <c r="M11" s="47">
        <f ca="1">'Data Entry'!M10</f>
        <v>950.27781626294029</v>
      </c>
      <c r="N11" s="31">
        <f ca="1">'Data Entry'!N10</f>
        <v>996.47206700928848</v>
      </c>
      <c r="O11" s="31">
        <f ca="1">'Data Entry'!O10</f>
        <v>1064.9483723121368</v>
      </c>
      <c r="P11" s="31">
        <f ca="1">'Data Entry'!P10</f>
        <v>1128.4811445158866</v>
      </c>
      <c r="Q11" s="31">
        <f ca="1">'Data Entry'!Q10</f>
        <v>1194.9360945218389</v>
      </c>
      <c r="R11" s="31">
        <f ca="1">'Data Entry'!R10</f>
        <v>1264.3101224706409</v>
      </c>
      <c r="S11" s="31">
        <f ca="1">'Data Entry'!S10</f>
        <v>1336.6758040166842</v>
      </c>
      <c r="T11" s="31">
        <f ca="1">'Data Entry'!T10</f>
        <v>1412.0911337358743</v>
      </c>
      <c r="U11" s="31">
        <f ca="1">'Data Entry'!U10</f>
        <v>1491.393330590216</v>
      </c>
      <c r="V11" s="31">
        <f ca="1">'Data Entry'!V10</f>
        <v>1574.68974147935</v>
      </c>
      <c r="W11" s="15"/>
    </row>
    <row r="12" spans="2:31">
      <c r="B12" s="32" t="s">
        <v>113</v>
      </c>
      <c r="C12" s="22">
        <f t="shared" ref="C12:V12" si="1">C10/C11</f>
        <v>0.1</v>
      </c>
      <c r="D12" s="22">
        <f t="shared" si="1"/>
        <v>0.11335808919452769</v>
      </c>
      <c r="E12" s="22">
        <f t="shared" si="1"/>
        <v>0.11827073074204152</v>
      </c>
      <c r="F12" s="22">
        <f t="shared" si="1"/>
        <v>0.12148027038656453</v>
      </c>
      <c r="G12" s="22">
        <f t="shared" si="1"/>
        <v>0.14029191390421558</v>
      </c>
      <c r="H12" s="22">
        <f t="shared" si="1"/>
        <v>9.9999999999999978E-2</v>
      </c>
      <c r="I12" s="22">
        <f t="shared" si="1"/>
        <v>0.11007914105059037</v>
      </c>
      <c r="J12" s="22">
        <f t="shared" si="1"/>
        <v>0.10311689912724398</v>
      </c>
      <c r="K12" s="22">
        <f t="shared" si="1"/>
        <v>9.8671919258695451E-2</v>
      </c>
      <c r="L12" s="22">
        <f t="shared" si="1"/>
        <v>0.10874115534467331</v>
      </c>
      <c r="M12" s="44">
        <f t="shared" si="1"/>
        <v>9.9999999999999992E-2</v>
      </c>
      <c r="N12" s="22">
        <f t="shared" si="1"/>
        <v>0.10091755326243</v>
      </c>
      <c r="O12" s="22">
        <f t="shared" si="1"/>
        <v>0.10239479069648416</v>
      </c>
      <c r="P12" s="22">
        <f t="shared" si="1"/>
        <v>0.10338674762535965</v>
      </c>
      <c r="Q12" s="22">
        <f t="shared" si="1"/>
        <v>0.10445163247667189</v>
      </c>
      <c r="R12" s="22">
        <f t="shared" si="1"/>
        <v>0.10000000000000002</v>
      </c>
      <c r="S12" s="22">
        <f t="shared" si="1"/>
        <v>0.10122477709832421</v>
      </c>
      <c r="T12" s="22">
        <f t="shared" si="1"/>
        <v>0.1025146020575856</v>
      </c>
      <c r="U12" s="22">
        <f t="shared" si="1"/>
        <v>0.1038972608226585</v>
      </c>
      <c r="V12" s="22">
        <f t="shared" si="1"/>
        <v>0.10534760360332533</v>
      </c>
      <c r="W12" s="15"/>
    </row>
    <row r="13" spans="2:31">
      <c r="B13" s="32" t="s">
        <v>112</v>
      </c>
      <c r="C13" s="21">
        <f ca="1">C12-'Data Entry'!C51</f>
        <v>0</v>
      </c>
      <c r="D13" s="21">
        <f ca="1">D12-'Data Entry'!D51</f>
        <v>1.3358089194527689E-2</v>
      </c>
      <c r="E13" s="21">
        <f ca="1">E12-'Data Entry'!E51</f>
        <v>1.827073074204151E-2</v>
      </c>
      <c r="F13" s="21">
        <f ca="1">F12-'Data Entry'!F51</f>
        <v>2.1480270386564526E-2</v>
      </c>
      <c r="G13" s="21">
        <f ca="1">G12-'Data Entry'!G51</f>
        <v>4.0291913904215576E-2</v>
      </c>
      <c r="H13" s="21">
        <f ca="1">H12-'Data Entry'!H51</f>
        <v>0</v>
      </c>
      <c r="I13" s="21">
        <f ca="1">I12-'Data Entry'!I51</f>
        <v>1.0079141050590365E-2</v>
      </c>
      <c r="J13" s="21">
        <f ca="1">J12-'Data Entry'!J51</f>
        <v>3.1168991272439717E-3</v>
      </c>
      <c r="K13" s="21">
        <f ca="1">K12-'Data Entry'!K51</f>
        <v>-1.3280807413045548E-3</v>
      </c>
      <c r="L13" s="21">
        <f ca="1">L12-'Data Entry'!L51</f>
        <v>8.7411553446733042E-3</v>
      </c>
      <c r="M13" s="48">
        <f ca="1">M12-'Data Entry'!M51</f>
        <v>0</v>
      </c>
      <c r="N13" s="21">
        <f ca="1">N12-'Data Entry'!N51</f>
        <v>9.1755326242999591E-4</v>
      </c>
      <c r="O13" s="21">
        <f ca="1">O12-'Data Entry'!O51</f>
        <v>2.3947906964841559E-3</v>
      </c>
      <c r="P13" s="21">
        <f ca="1">P12-'Data Entry'!P51</f>
        <v>3.3867476253596485E-3</v>
      </c>
      <c r="Q13" s="21">
        <f ca="1">Q12-'Data Entry'!Q51</f>
        <v>4.4516324766718796E-3</v>
      </c>
      <c r="R13" s="21">
        <f ca="1">R12-'Data Entry'!R51</f>
        <v>0</v>
      </c>
      <c r="S13" s="21">
        <f ca="1">S12-'Data Entry'!S51</f>
        <v>1.2247770983242062E-3</v>
      </c>
      <c r="T13" s="21">
        <f ca="1">T12-'Data Entry'!T51</f>
        <v>2.5146020575855937E-3</v>
      </c>
      <c r="U13" s="21">
        <f ca="1">U12-'Data Entry'!U51</f>
        <v>3.8972608226584965E-3</v>
      </c>
      <c r="V13" s="21">
        <f ca="1">V12-'Data Entry'!V51</f>
        <v>5.3476036033253266E-3</v>
      </c>
      <c r="W13" s="15"/>
    </row>
    <row r="14" spans="2:31">
      <c r="B14" s="32"/>
      <c r="C14" s="15"/>
      <c r="D14" s="15"/>
      <c r="E14" s="15"/>
      <c r="F14" s="15"/>
      <c r="G14" s="15"/>
      <c r="H14" s="15"/>
      <c r="I14" s="15"/>
      <c r="J14" s="15"/>
      <c r="K14" s="15"/>
      <c r="L14" s="15"/>
      <c r="M14" s="14"/>
      <c r="N14" s="15"/>
      <c r="O14" s="15"/>
      <c r="P14" s="15"/>
      <c r="Q14" s="15"/>
      <c r="R14" s="15"/>
      <c r="S14" s="15"/>
      <c r="T14" s="15"/>
      <c r="U14" s="15"/>
      <c r="V14" s="15"/>
      <c r="W14" s="15"/>
    </row>
    <row r="15" spans="2:31">
      <c r="B15" s="40" t="s">
        <v>31</v>
      </c>
      <c r="C15" s="10"/>
      <c r="D15" s="10"/>
      <c r="E15" s="10"/>
      <c r="F15" s="10"/>
      <c r="G15" s="10"/>
      <c r="H15" s="10"/>
      <c r="I15" s="10"/>
      <c r="J15" s="10"/>
      <c r="K15" s="10"/>
      <c r="L15" s="10"/>
      <c r="M15" s="13"/>
      <c r="N15" s="10"/>
      <c r="O15" s="10"/>
      <c r="P15" s="10"/>
      <c r="Q15" s="10"/>
      <c r="R15" s="10"/>
      <c r="S15" s="10"/>
      <c r="T15" s="10"/>
      <c r="U15" s="10"/>
      <c r="V15" s="10"/>
      <c r="W15" s="15"/>
    </row>
    <row r="16" spans="2:31">
      <c r="B16" s="32" t="s">
        <v>32</v>
      </c>
      <c r="C16" s="30">
        <f ca="1">Revenue!D23</f>
        <v>122.12116424111301</v>
      </c>
      <c r="D16" s="30">
        <f ca="1">Revenue!E23</f>
        <v>125.21389701034386</v>
      </c>
      <c r="E16" s="30">
        <f ca="1">Revenue!F23</f>
        <v>127.4658093253305</v>
      </c>
      <c r="F16" s="30">
        <f ca="1">Revenue!G23</f>
        <v>142.21160469011079</v>
      </c>
      <c r="G16" s="30">
        <f ca="1">Revenue!H23</f>
        <v>154.78758467492995</v>
      </c>
      <c r="H16" s="30">
        <f ca="1">Revenue!I23</f>
        <v>129.43790715016979</v>
      </c>
      <c r="I16" s="30">
        <f ca="1">Revenue!J23</f>
        <v>134.19800240974919</v>
      </c>
      <c r="J16" s="30">
        <f ca="1">Revenue!K23</f>
        <v>139.38520869914115</v>
      </c>
      <c r="K16" s="30">
        <f ca="1">Revenue!L23</f>
        <v>148.7984554133715</v>
      </c>
      <c r="L16" s="30">
        <f ca="1">Revenue!M23</f>
        <v>157.72498240204308</v>
      </c>
      <c r="M16" s="43">
        <f ca="1">Revenue!N23</f>
        <v>170.21668000828771</v>
      </c>
      <c r="N16" s="30">
        <f ca="1">Revenue!O23</f>
        <v>176.38978163173383</v>
      </c>
      <c r="O16" s="30">
        <f ca="1">Revenue!P23</f>
        <v>185.29105547431951</v>
      </c>
      <c r="P16" s="30">
        <f ca="1">Revenue!Q23</f>
        <v>193.55277333640245</v>
      </c>
      <c r="Q16" s="30">
        <f ca="1">Revenue!R23</f>
        <v>201.5324088695626</v>
      </c>
      <c r="R16" s="30">
        <f ca="1">Revenue!S23</f>
        <v>210.67196121362312</v>
      </c>
      <c r="S16" s="30">
        <f ca="1">Revenue!T23</f>
        <v>219.79883148412279</v>
      </c>
      <c r="T16" s="30">
        <f ca="1">Revenue!U23</f>
        <v>230.32239460734539</v>
      </c>
      <c r="U16" s="30">
        <f ca="1">Revenue!V23</f>
        <v>241.23893656739793</v>
      </c>
      <c r="V16" s="30">
        <f ca="1">Revenue!W23</f>
        <v>252.059236384168</v>
      </c>
      <c r="W16" s="15"/>
    </row>
    <row r="17" spans="2:31">
      <c r="B17" s="32" t="s">
        <v>1</v>
      </c>
      <c r="C17" s="31">
        <f>C8</f>
        <v>38.5</v>
      </c>
      <c r="D17" s="31">
        <f t="shared" ref="D17:V17" si="2">D8</f>
        <v>32.108222635494158</v>
      </c>
      <c r="E17" s="31">
        <f t="shared" si="2"/>
        <v>29.176740170031884</v>
      </c>
      <c r="F17" s="31">
        <f t="shared" si="2"/>
        <v>38.745483528161536</v>
      </c>
      <c r="G17" s="31">
        <f t="shared" si="2"/>
        <v>32.294380977683325</v>
      </c>
      <c r="H17" s="31">
        <f t="shared" si="2"/>
        <v>28.450518065887362</v>
      </c>
      <c r="I17" s="31">
        <f t="shared" si="2"/>
        <v>19.794155154091396</v>
      </c>
      <c r="J17" s="31">
        <f t="shared" si="2"/>
        <v>24.794859192348571</v>
      </c>
      <c r="K17" s="31">
        <f t="shared" si="2"/>
        <v>32.445762486716262</v>
      </c>
      <c r="L17" s="31">
        <f t="shared" si="2"/>
        <v>26.441644527098834</v>
      </c>
      <c r="M17" s="47">
        <f t="shared" si="2"/>
        <v>27.2348938629118</v>
      </c>
      <c r="N17" s="31">
        <f t="shared" si="2"/>
        <v>28.37903533515129</v>
      </c>
      <c r="O17" s="31">
        <f t="shared" si="2"/>
        <v>29.372301571881582</v>
      </c>
      <c r="P17" s="31">
        <f t="shared" si="2"/>
        <v>30.400332126897435</v>
      </c>
      <c r="Q17" s="31">
        <f t="shared" si="2"/>
        <v>31.464343751338845</v>
      </c>
      <c r="R17" s="31">
        <f t="shared" si="2"/>
        <v>32.565595782635704</v>
      </c>
      <c r="S17" s="31">
        <f t="shared" si="2"/>
        <v>33.705391635027951</v>
      </c>
      <c r="T17" s="31">
        <f t="shared" si="2"/>
        <v>34.885080342253929</v>
      </c>
      <c r="U17" s="31">
        <f t="shared" si="2"/>
        <v>36.106058154232812</v>
      </c>
      <c r="V17" s="31">
        <f t="shared" si="2"/>
        <v>37.369770189630955</v>
      </c>
      <c r="W17" s="15"/>
    </row>
    <row r="18" spans="2:31">
      <c r="B18" s="32" t="s">
        <v>0</v>
      </c>
      <c r="C18" s="31">
        <f>C9</f>
        <v>23.621164241113004</v>
      </c>
      <c r="D18" s="31">
        <f t="shared" ref="D18:V18" si="3">D9</f>
        <v>24</v>
      </c>
      <c r="E18" s="31">
        <f t="shared" si="3"/>
        <v>24.384911519198663</v>
      </c>
      <c r="F18" s="31">
        <f t="shared" si="3"/>
        <v>24.994910295190849</v>
      </c>
      <c r="G18" s="31">
        <f t="shared" si="3"/>
        <v>25.838339219053022</v>
      </c>
      <c r="H18" s="31">
        <f t="shared" si="3"/>
        <v>27.558213952141188</v>
      </c>
      <c r="I18" s="31">
        <f t="shared" si="3"/>
        <v>29.371670052856501</v>
      </c>
      <c r="J18" s="31">
        <f t="shared" si="3"/>
        <v>30.898561304624302</v>
      </c>
      <c r="K18" s="31">
        <f t="shared" si="3"/>
        <v>32.464819602030296</v>
      </c>
      <c r="L18" s="31">
        <f t="shared" si="3"/>
        <v>34.006786917639623</v>
      </c>
      <c r="M18" s="47">
        <f t="shared" si="3"/>
        <v>35.782791032142441</v>
      </c>
      <c r="N18" s="31">
        <f t="shared" si="3"/>
        <v>38.01111265051761</v>
      </c>
      <c r="O18" s="31">
        <f t="shared" si="3"/>
        <v>39.858882680371543</v>
      </c>
      <c r="P18" s="31">
        <f t="shared" si="3"/>
        <v>41.982609482620283</v>
      </c>
      <c r="Q18" s="31">
        <f t="shared" si="3"/>
        <v>44.218298147680244</v>
      </c>
      <c r="R18" s="31">
        <f t="shared" si="3"/>
        <v>46.445629663362133</v>
      </c>
      <c r="S18" s="31">
        <f t="shared" si="3"/>
        <v>48.816779326116794</v>
      </c>
      <c r="T18" s="31">
        <f t="shared" si="3"/>
        <v>51.277006534484102</v>
      </c>
      <c r="U18" s="31">
        <f t="shared" si="3"/>
        <v>53.816615939027109</v>
      </c>
      <c r="V18" s="31">
        <f t="shared" si="3"/>
        <v>56.470793433101548</v>
      </c>
      <c r="W18" s="15"/>
    </row>
    <row r="19" spans="2:31">
      <c r="B19" s="32" t="s">
        <v>27</v>
      </c>
      <c r="C19" s="30">
        <f t="shared" ref="C19:V19" si="4">C16-C17-C18</f>
        <v>60</v>
      </c>
      <c r="D19" s="30">
        <f t="shared" si="4"/>
        <v>69.105674374849698</v>
      </c>
      <c r="E19" s="30">
        <f t="shared" si="4"/>
        <v>73.904157636099953</v>
      </c>
      <c r="F19" s="30">
        <f t="shared" si="4"/>
        <v>78.471210866758398</v>
      </c>
      <c r="G19" s="30">
        <f t="shared" si="4"/>
        <v>96.654864478193602</v>
      </c>
      <c r="H19" s="30">
        <f t="shared" si="4"/>
        <v>73.429175132141239</v>
      </c>
      <c r="I19" s="30">
        <f t="shared" si="4"/>
        <v>85.032177202801293</v>
      </c>
      <c r="J19" s="30">
        <f t="shared" si="4"/>
        <v>83.691788202168283</v>
      </c>
      <c r="K19" s="30">
        <f t="shared" si="4"/>
        <v>83.887873324624934</v>
      </c>
      <c r="L19" s="30">
        <f t="shared" si="4"/>
        <v>97.276550957304607</v>
      </c>
      <c r="M19" s="43">
        <f t="shared" si="4"/>
        <v>107.19899511323347</v>
      </c>
      <c r="N19" s="30">
        <f t="shared" si="4"/>
        <v>109.99963364606492</v>
      </c>
      <c r="O19" s="30">
        <f t="shared" si="4"/>
        <v>116.05987122206636</v>
      </c>
      <c r="P19" s="30">
        <f t="shared" si="4"/>
        <v>121.16983172688472</v>
      </c>
      <c r="Q19" s="30">
        <f t="shared" si="4"/>
        <v>125.84976697054351</v>
      </c>
      <c r="R19" s="30">
        <f t="shared" si="4"/>
        <v>131.66073576762528</v>
      </c>
      <c r="S19" s="30">
        <f t="shared" si="4"/>
        <v>137.27666052297803</v>
      </c>
      <c r="T19" s="30">
        <f t="shared" si="4"/>
        <v>144.16030773060737</v>
      </c>
      <c r="U19" s="30">
        <f t="shared" si="4"/>
        <v>151.316262474138</v>
      </c>
      <c r="V19" s="30">
        <f t="shared" si="4"/>
        <v>158.21867276143547</v>
      </c>
      <c r="W19" s="15"/>
    </row>
    <row r="20" spans="2:31">
      <c r="B20" s="8" t="s">
        <v>16</v>
      </c>
      <c r="C20" s="17">
        <f>C11</f>
        <v>600</v>
      </c>
      <c r="D20" s="17">
        <f t="shared" ref="D20:V20" si="5">D11</f>
        <v>609.62278797996657</v>
      </c>
      <c r="E20" s="17">
        <f t="shared" si="5"/>
        <v>624.8727573797712</v>
      </c>
      <c r="F20" s="17">
        <f t="shared" si="5"/>
        <v>645.95848047632558</v>
      </c>
      <c r="G20" s="17">
        <f t="shared" si="5"/>
        <v>688.95534880352966</v>
      </c>
      <c r="H20" s="17">
        <f t="shared" si="5"/>
        <v>734.29175132141256</v>
      </c>
      <c r="I20" s="17">
        <f t="shared" si="5"/>
        <v>772.46403261560749</v>
      </c>
      <c r="J20" s="17">
        <f t="shared" si="5"/>
        <v>811.62049005075744</v>
      </c>
      <c r="K20" s="17">
        <f t="shared" si="5"/>
        <v>850.16967294099049</v>
      </c>
      <c r="L20" s="17">
        <f t="shared" si="5"/>
        <v>894.56977580356101</v>
      </c>
      <c r="M20" s="47">
        <f t="shared" si="5"/>
        <v>950.27781626294029</v>
      </c>
      <c r="N20" s="17">
        <f t="shared" si="5"/>
        <v>996.47206700928848</v>
      </c>
      <c r="O20" s="17">
        <f t="shared" si="5"/>
        <v>1064.9483723121368</v>
      </c>
      <c r="P20" s="17">
        <f t="shared" si="5"/>
        <v>1128.4811445158866</v>
      </c>
      <c r="Q20" s="17">
        <f t="shared" si="5"/>
        <v>1194.9360945218389</v>
      </c>
      <c r="R20" s="17">
        <f t="shared" si="5"/>
        <v>1264.3101224706409</v>
      </c>
      <c r="S20" s="17">
        <f t="shared" si="5"/>
        <v>1336.6758040166842</v>
      </c>
      <c r="T20" s="17">
        <f t="shared" si="5"/>
        <v>1412.0911337358743</v>
      </c>
      <c r="U20" s="17">
        <f t="shared" si="5"/>
        <v>1491.393330590216</v>
      </c>
      <c r="V20" s="17">
        <f t="shared" si="5"/>
        <v>1574.68974147935</v>
      </c>
    </row>
    <row r="21" spans="2:31">
      <c r="B21" s="32" t="s">
        <v>113</v>
      </c>
      <c r="C21" s="2">
        <f t="shared" ref="C21:V21" si="6">C19/C20</f>
        <v>0.1</v>
      </c>
      <c r="D21" s="2">
        <f t="shared" si="6"/>
        <v>0.11335808919452769</v>
      </c>
      <c r="E21" s="2">
        <f t="shared" si="6"/>
        <v>0.11827073074204152</v>
      </c>
      <c r="F21" s="2">
        <f t="shared" si="6"/>
        <v>0.12148027038656453</v>
      </c>
      <c r="G21" s="2">
        <f t="shared" si="6"/>
        <v>0.14029191390421558</v>
      </c>
      <c r="H21" s="2">
        <f t="shared" si="6"/>
        <v>9.9999999999999978E-2</v>
      </c>
      <c r="I21" s="2">
        <f t="shared" si="6"/>
        <v>0.11007914105059037</v>
      </c>
      <c r="J21" s="2">
        <f t="shared" si="6"/>
        <v>0.10311689912724398</v>
      </c>
      <c r="K21" s="2">
        <f t="shared" si="6"/>
        <v>9.8671919258695451E-2</v>
      </c>
      <c r="L21" s="2">
        <f t="shared" si="6"/>
        <v>0.10874115534467331</v>
      </c>
      <c r="M21" s="44">
        <f t="shared" si="6"/>
        <v>0.11280805810536956</v>
      </c>
      <c r="N21" s="2">
        <f t="shared" si="6"/>
        <v>0.11038907891939893</v>
      </c>
      <c r="O21" s="2">
        <f t="shared" si="6"/>
        <v>0.10898168797618403</v>
      </c>
      <c r="P21" s="2">
        <f t="shared" si="6"/>
        <v>0.10737426346531119</v>
      </c>
      <c r="Q21" s="2">
        <f t="shared" si="6"/>
        <v>0.10531924472572157</v>
      </c>
      <c r="R21" s="2">
        <f t="shared" si="6"/>
        <v>0.10413642462210267</v>
      </c>
      <c r="S21" s="2">
        <f t="shared" si="6"/>
        <v>0.1027000414838545</v>
      </c>
      <c r="T21" s="2">
        <f t="shared" si="6"/>
        <v>0.1020899460994505</v>
      </c>
      <c r="U21" s="2">
        <f t="shared" si="6"/>
        <v>0.10145966149268945</v>
      </c>
      <c r="V21" s="2">
        <f t="shared" si="6"/>
        <v>0.10047609290500373</v>
      </c>
    </row>
    <row r="22" spans="2:31">
      <c r="B22" s="32" t="s">
        <v>112</v>
      </c>
      <c r="C22" s="12">
        <f ca="1">C21-'Data Entry'!C51</f>
        <v>0</v>
      </c>
      <c r="D22" s="12">
        <f ca="1">D21-'Data Entry'!D51</f>
        <v>1.3358089194527689E-2</v>
      </c>
      <c r="E22" s="12">
        <f ca="1">E21-'Data Entry'!E51</f>
        <v>1.827073074204151E-2</v>
      </c>
      <c r="F22" s="12">
        <f ca="1">F21-'Data Entry'!F51</f>
        <v>2.1480270386564526E-2</v>
      </c>
      <c r="G22" s="12">
        <f ca="1">G21-'Data Entry'!G51</f>
        <v>4.0291913904215576E-2</v>
      </c>
      <c r="H22" s="12">
        <f ca="1">H21-'Data Entry'!H51</f>
        <v>0</v>
      </c>
      <c r="I22" s="12">
        <f ca="1">I21-'Data Entry'!I51</f>
        <v>1.0079141050590365E-2</v>
      </c>
      <c r="J22" s="12">
        <f ca="1">J21-'Data Entry'!J51</f>
        <v>3.1168991272439717E-3</v>
      </c>
      <c r="K22" s="12">
        <f ca="1">K21-'Data Entry'!K51</f>
        <v>-1.3280807413045548E-3</v>
      </c>
      <c r="L22" s="12">
        <f ca="1">L21-'Data Entry'!L51</f>
        <v>8.7411553446733042E-3</v>
      </c>
      <c r="M22" s="48">
        <f ca="1">M21-'Data Entry'!M51</f>
        <v>1.2808058105369557E-2</v>
      </c>
      <c r="N22" s="12">
        <f ca="1">N21-'Data Entry'!N51</f>
        <v>1.0389078919398928E-2</v>
      </c>
      <c r="O22" s="12">
        <f ca="1">O21-'Data Entry'!O51</f>
        <v>8.9816879761840246E-3</v>
      </c>
      <c r="P22" s="12">
        <f ca="1">P21-'Data Entry'!P51</f>
        <v>7.3742634653111844E-3</v>
      </c>
      <c r="Q22" s="12">
        <f ca="1">Q21-'Data Entry'!Q51</f>
        <v>5.3192447257215669E-3</v>
      </c>
      <c r="R22" s="12">
        <f ca="1">R21-'Data Entry'!R51</f>
        <v>4.1364246221026607E-3</v>
      </c>
      <c r="S22" s="12">
        <f ca="1">S21-'Data Entry'!S51</f>
        <v>2.7000414838544984E-3</v>
      </c>
      <c r="T22" s="12">
        <f ca="1">T21-'Data Entry'!T51</f>
        <v>2.0899460994504987E-3</v>
      </c>
      <c r="U22" s="12">
        <f ca="1">U21-'Data Entry'!U51</f>
        <v>1.4596614926894458E-3</v>
      </c>
      <c r="V22" s="12">
        <f ca="1">V21-'Data Entry'!V51</f>
        <v>4.7609290500372214E-4</v>
      </c>
    </row>
    <row r="23" spans="2:31">
      <c r="B23" s="8"/>
      <c r="M23" s="14"/>
    </row>
    <row r="24" spans="2:31" ht="18.75">
      <c r="B24" s="33" t="s">
        <v>58</v>
      </c>
      <c r="G24" s="5"/>
      <c r="M24" s="14"/>
    </row>
    <row r="25" spans="2:31" ht="4.5" customHeight="1">
      <c r="B25" s="8"/>
      <c r="M25" s="14"/>
    </row>
    <row r="26" spans="2:31">
      <c r="B26" s="40" t="s">
        <v>30</v>
      </c>
      <c r="C26" s="34">
        <f>C6</f>
        <v>1996</v>
      </c>
      <c r="D26" s="34">
        <f t="shared" ref="D26:V26" si="7">D6</f>
        <v>1997</v>
      </c>
      <c r="E26" s="34">
        <f t="shared" si="7"/>
        <v>1998</v>
      </c>
      <c r="F26" s="34">
        <f t="shared" si="7"/>
        <v>1999</v>
      </c>
      <c r="G26" s="34">
        <f t="shared" si="7"/>
        <v>2000</v>
      </c>
      <c r="H26" s="34">
        <f t="shared" si="7"/>
        <v>2001</v>
      </c>
      <c r="I26" s="34">
        <f t="shared" si="7"/>
        <v>2002</v>
      </c>
      <c r="J26" s="34">
        <f t="shared" si="7"/>
        <v>2003</v>
      </c>
      <c r="K26" s="34">
        <f t="shared" si="7"/>
        <v>2004</v>
      </c>
      <c r="L26" s="34">
        <f t="shared" si="7"/>
        <v>2005</v>
      </c>
      <c r="M26" s="49">
        <f t="shared" si="7"/>
        <v>2006</v>
      </c>
      <c r="N26" s="34">
        <f t="shared" si="7"/>
        <v>2007</v>
      </c>
      <c r="O26" s="34">
        <f t="shared" si="7"/>
        <v>2008</v>
      </c>
      <c r="P26" s="34">
        <f t="shared" si="7"/>
        <v>2009</v>
      </c>
      <c r="Q26" s="34">
        <f t="shared" si="7"/>
        <v>2010</v>
      </c>
      <c r="R26" s="34">
        <f t="shared" si="7"/>
        <v>2011</v>
      </c>
      <c r="S26" s="34">
        <f t="shared" si="7"/>
        <v>2012</v>
      </c>
      <c r="T26" s="34">
        <f t="shared" si="7"/>
        <v>2013</v>
      </c>
      <c r="U26" s="34">
        <f t="shared" si="7"/>
        <v>2014</v>
      </c>
      <c r="V26" s="34">
        <f t="shared" si="7"/>
        <v>2015</v>
      </c>
    </row>
    <row r="27" spans="2:31">
      <c r="B27" s="8" t="s">
        <v>29</v>
      </c>
      <c r="C27" s="16">
        <f ca="1">Revenue!D34</f>
        <v>160</v>
      </c>
      <c r="D27" s="16">
        <f ca="1">Revenue!E34</f>
        <v>167.89659016657126</v>
      </c>
      <c r="E27" s="16">
        <f ca="1">Revenue!F34</f>
        <v>173.51688469169099</v>
      </c>
      <c r="F27" s="16">
        <f ca="1">Revenue!G34</f>
        <v>180.91645705745134</v>
      </c>
      <c r="G27" s="16">
        <f ca="1">Revenue!H34</f>
        <v>192.96007403114555</v>
      </c>
      <c r="H27" s="16">
        <f ca="1">Revenue!I34</f>
        <v>206.89315231922404</v>
      </c>
      <c r="I27" s="16">
        <f ca="1">Revenue!J34</f>
        <v>217.937252077099</v>
      </c>
      <c r="J27" s="16">
        <f ca="1">Revenue!K34</f>
        <v>235.03314999644283</v>
      </c>
      <c r="K27" s="16">
        <f ca="1">Revenue!L34</f>
        <v>243.28306822087694</v>
      </c>
      <c r="L27" s="16">
        <f ca="1">Revenue!M34</f>
        <v>255.89922899113986</v>
      </c>
      <c r="M27" s="43">
        <f ca="1">Revenue!N34</f>
        <v>248.10877039249098</v>
      </c>
      <c r="N27" s="16">
        <f ca="1">Revenue!O34</f>
        <v>261.73268423927385</v>
      </c>
      <c r="O27" s="16">
        <f ca="1">Revenue!P34</f>
        <v>281.02669428845758</v>
      </c>
      <c r="P27" s="16">
        <f ca="1">Revenue!Q34</f>
        <v>299.61211899904612</v>
      </c>
      <c r="Q27" s="16">
        <f ca="1">Revenue!R34</f>
        <v>319.45309700988713</v>
      </c>
      <c r="R27" s="16">
        <f ca="1">Revenue!S34</f>
        <v>321.32063577754411</v>
      </c>
      <c r="S27" s="16">
        <f ca="1">Revenue!T34</f>
        <v>342.52613722973229</v>
      </c>
      <c r="T27" s="16">
        <f ca="1">Revenue!U34</f>
        <v>365.07744346141124</v>
      </c>
      <c r="U27" s="16">
        <f ca="1">Revenue!V34</f>
        <v>389.22706570162188</v>
      </c>
      <c r="V27" s="16">
        <f ca="1">Revenue!W34</f>
        <v>415.06729522934319</v>
      </c>
    </row>
    <row r="28" spans="2:31">
      <c r="B28" s="8" t="s">
        <v>1</v>
      </c>
      <c r="C28" s="16">
        <f ca="1">'Data Entry'!C24</f>
        <v>60</v>
      </c>
      <c r="D28" s="16">
        <f ca="1">'Data Entry'!D24</f>
        <v>59</v>
      </c>
      <c r="E28" s="16">
        <f ca="1">'Data Entry'!E24</f>
        <v>58</v>
      </c>
      <c r="F28" s="16">
        <f ca="1">'Data Entry'!F24</f>
        <v>60</v>
      </c>
      <c r="G28" s="16">
        <f ca="1">'Data Entry'!G24</f>
        <v>61</v>
      </c>
      <c r="H28" s="16">
        <f ca="1">'Data Entry'!H24</f>
        <v>66</v>
      </c>
      <c r="I28" s="16">
        <f ca="1">'Data Entry'!I24</f>
        <v>61</v>
      </c>
      <c r="J28" s="16">
        <f ca="1">'Data Entry'!J24</f>
        <v>60</v>
      </c>
      <c r="K28" s="16">
        <f ca="1">'Data Entry'!K24</f>
        <v>59</v>
      </c>
      <c r="L28" s="16">
        <f ca="1">'Data Entry'!L24</f>
        <v>56</v>
      </c>
      <c r="M28" s="43">
        <f ca="1">'Data Entry'!M24</f>
        <v>60</v>
      </c>
      <c r="N28" s="16">
        <f ca="1">'Data Entry'!N24</f>
        <v>62.520607889273037</v>
      </c>
      <c r="O28" s="16">
        <f ca="1">'Data Entry'!O24</f>
        <v>64.708829165397589</v>
      </c>
      <c r="P28" s="16">
        <f ca="1">'Data Entry'!P24</f>
        <v>66.973638186186506</v>
      </c>
      <c r="Q28" s="16">
        <f ca="1">'Data Entry'!Q24</f>
        <v>69.317715522703025</v>
      </c>
      <c r="R28" s="16">
        <f ca="1">'Data Entry'!R24</f>
        <v>71.743835565997628</v>
      </c>
      <c r="S28" s="16">
        <f ca="1">'Data Entry'!S24</f>
        <v>74.254869810807534</v>
      </c>
      <c r="T28" s="16">
        <f ca="1">'Data Entry'!T24</f>
        <v>76.853790254185796</v>
      </c>
      <c r="U28" s="16">
        <f ca="1">'Data Entry'!U24</f>
        <v>79.54367291308229</v>
      </c>
      <c r="V28" s="16">
        <f ca="1">'Data Entry'!V24</f>
        <v>82.327701465040164</v>
      </c>
    </row>
    <row r="29" spans="2:31">
      <c r="B29" s="32" t="s">
        <v>0</v>
      </c>
      <c r="C29" s="30">
        <f ca="1">'Data Entry'!C25</f>
        <v>20</v>
      </c>
      <c r="D29" s="30">
        <f ca="1">'Data Entry'!D25</f>
        <v>24</v>
      </c>
      <c r="E29" s="30">
        <f ca="1">'Data Entry'!E25</f>
        <v>24.778034321050413</v>
      </c>
      <c r="F29" s="30">
        <f ca="1">'Data Entry'!F25</f>
        <v>25.872464580273295</v>
      </c>
      <c r="G29" s="30">
        <f ca="1">'Data Entry'!G25</f>
        <v>27.670317009129818</v>
      </c>
      <c r="H29" s="30">
        <f ca="1">'Data Entry'!H25</f>
        <v>30.050473143997007</v>
      </c>
      <c r="I29" s="30">
        <f ca="1">'Data Entry'!I25</f>
        <v>33.252803752568113</v>
      </c>
      <c r="J29" s="30">
        <f ca="1">'Data Entry'!J25</f>
        <v>34.829175181879393</v>
      </c>
      <c r="K29" s="30">
        <f ca="1">'Data Entry'!K25</f>
        <v>37.024597430286207</v>
      </c>
      <c r="L29" s="30">
        <f ca="1">'Data Entry'!L25</f>
        <v>39.788292250257328</v>
      </c>
      <c r="M29" s="43">
        <f ca="1">'Data Entry'!M25</f>
        <v>41.62667167486844</v>
      </c>
      <c r="N29" s="30">
        <f ca="1">'Data Entry'!N25</f>
        <v>43.944629615286757</v>
      </c>
      <c r="O29" s="30">
        <f ca="1">'Data Entry'!O25</f>
        <v>45.817419609810472</v>
      </c>
      <c r="P29" s="30">
        <f ca="1">'Data Entry'!P25</f>
        <v>48.349130241216045</v>
      </c>
      <c r="Q29" s="30">
        <f ca="1">'Data Entry'!Q25</f>
        <v>51.044556974255741</v>
      </c>
      <c r="R29" s="30">
        <f ca="1">'Data Entry'!R25</f>
        <v>53.774665175991132</v>
      </c>
      <c r="S29" s="30">
        <f ca="1">'Data Entry'!S25</f>
        <v>56.711828900810296</v>
      </c>
      <c r="T29" s="30">
        <f ca="1">'Data Entry'!T25</f>
        <v>59.79792003550422</v>
      </c>
      <c r="U29" s="30">
        <f ca="1">'Data Entry'!U25</f>
        <v>63.025964490652846</v>
      </c>
      <c r="V29" s="30">
        <f ca="1">'Data Entry'!V25</f>
        <v>66.439295609040769</v>
      </c>
      <c r="W29" s="15"/>
    </row>
    <row r="30" spans="2:31">
      <c r="B30" s="32" t="s">
        <v>27</v>
      </c>
      <c r="C30" s="30">
        <f t="shared" ref="C30:V30" si="8">C27-C28-C29</f>
        <v>80</v>
      </c>
      <c r="D30" s="30">
        <f t="shared" si="8"/>
        <v>84.896590166571258</v>
      </c>
      <c r="E30" s="30">
        <f t="shared" si="8"/>
        <v>90.738850370640577</v>
      </c>
      <c r="F30" s="30">
        <f t="shared" si="8"/>
        <v>95.043992477178051</v>
      </c>
      <c r="G30" s="30">
        <f t="shared" si="8"/>
        <v>104.28975702201573</v>
      </c>
      <c r="H30" s="30">
        <f t="shared" si="8"/>
        <v>110.84267917522703</v>
      </c>
      <c r="I30" s="30">
        <f t="shared" si="8"/>
        <v>123.68444832453089</v>
      </c>
      <c r="J30" s="30">
        <f t="shared" si="8"/>
        <v>140.20397481456342</v>
      </c>
      <c r="K30" s="30">
        <f t="shared" si="8"/>
        <v>147.25847079059074</v>
      </c>
      <c r="L30" s="30">
        <f t="shared" si="8"/>
        <v>160.11093674088255</v>
      </c>
      <c r="M30" s="43">
        <f t="shared" si="8"/>
        <v>146.48209871762253</v>
      </c>
      <c r="N30" s="30">
        <f t="shared" si="8"/>
        <v>155.26744673471404</v>
      </c>
      <c r="O30" s="30">
        <f t="shared" si="8"/>
        <v>170.50044551324953</v>
      </c>
      <c r="P30" s="30">
        <f t="shared" si="8"/>
        <v>184.28935057164355</v>
      </c>
      <c r="Q30" s="30">
        <f t="shared" si="8"/>
        <v>199.09082451292835</v>
      </c>
      <c r="R30" s="30">
        <f t="shared" si="8"/>
        <v>195.80213503555535</v>
      </c>
      <c r="S30" s="30">
        <f t="shared" si="8"/>
        <v>211.55943851811446</v>
      </c>
      <c r="T30" s="30">
        <f t="shared" si="8"/>
        <v>228.42573317172122</v>
      </c>
      <c r="U30" s="30">
        <f t="shared" si="8"/>
        <v>246.65742829788675</v>
      </c>
      <c r="V30" s="30">
        <f t="shared" si="8"/>
        <v>266.30029815526228</v>
      </c>
      <c r="W30" s="31"/>
      <c r="X30" s="17"/>
      <c r="Y30" s="17"/>
      <c r="Z30" s="17"/>
      <c r="AA30" s="17"/>
      <c r="AB30" s="17"/>
      <c r="AC30" s="17"/>
      <c r="AD30" s="17"/>
      <c r="AE30" s="17"/>
    </row>
    <row r="31" spans="2:31">
      <c r="B31" s="32" t="s">
        <v>16</v>
      </c>
      <c r="C31" s="31">
        <f ca="1">'Data Entry'!C27</f>
        <v>800</v>
      </c>
      <c r="D31" s="31">
        <f ca="1">'Data Entry'!D27</f>
        <v>825.93447736834707</v>
      </c>
      <c r="E31" s="31">
        <f ca="1">'Data Entry'!E27</f>
        <v>862.41548600910983</v>
      </c>
      <c r="F31" s="31">
        <f ca="1">'Data Entry'!F27</f>
        <v>922.34390030432724</v>
      </c>
      <c r="G31" s="31">
        <f ca="1">'Data Entry'!G27</f>
        <v>1001.6824381332336</v>
      </c>
      <c r="H31" s="31">
        <f ca="1">'Data Entry'!H27</f>
        <v>1108.4267917522704</v>
      </c>
      <c r="I31" s="31">
        <f ca="1">'Data Entry'!I27</f>
        <v>1160.9725060626465</v>
      </c>
      <c r="J31" s="31">
        <f ca="1">'Data Entry'!J27</f>
        <v>1234.153247676207</v>
      </c>
      <c r="K31" s="31">
        <f ca="1">'Data Entry'!K27</f>
        <v>1326.2764083419111</v>
      </c>
      <c r="L31" s="31">
        <f ca="1">'Data Entry'!L27</f>
        <v>1387.5557224956146</v>
      </c>
      <c r="M31" s="47">
        <f ca="1">'Data Entry'!M27</f>
        <v>1464.8209871762253</v>
      </c>
      <c r="N31" s="31">
        <f ca="1">'Data Entry'!N27</f>
        <v>1527.2473203270158</v>
      </c>
      <c r="O31" s="31">
        <f ca="1">'Data Entry'!O27</f>
        <v>1635.2589222895826</v>
      </c>
      <c r="P31" s="31">
        <f ca="1">'Data Entry'!P27</f>
        <v>1736.864586463844</v>
      </c>
      <c r="Q31" s="31">
        <f ca="1">'Data Entry'!Q27</f>
        <v>1844.4909149395978</v>
      </c>
      <c r="R31" s="31">
        <f ca="1">'Data Entry'!R27</f>
        <v>1958.0213503555537</v>
      </c>
      <c r="S31" s="31">
        <f ca="1">'Data Entry'!S27</f>
        <v>2077.7553038777446</v>
      </c>
      <c r="T31" s="31">
        <f ca="1">'Data Entry'!T27</f>
        <v>2203.9424140672104</v>
      </c>
      <c r="U31" s="31">
        <f ca="1">'Data Entry'!U27</f>
        <v>2337.977160901994</v>
      </c>
      <c r="V31" s="31">
        <f ca="1">'Data Entry'!V27</f>
        <v>2480.2007428112083</v>
      </c>
      <c r="W31" s="15"/>
    </row>
    <row r="32" spans="2:31">
      <c r="B32" s="32" t="s">
        <v>113</v>
      </c>
      <c r="C32" s="22">
        <f t="shared" ref="C32:V32" si="9">C30/C31</f>
        <v>0.1</v>
      </c>
      <c r="D32" s="22">
        <f t="shared" si="9"/>
        <v>0.10278852922700962</v>
      </c>
      <c r="E32" s="22">
        <f t="shared" si="9"/>
        <v>0.10521477390270574</v>
      </c>
      <c r="F32" s="22">
        <f t="shared" si="9"/>
        <v>0.10304615496000818</v>
      </c>
      <c r="G32" s="22">
        <f t="shared" si="9"/>
        <v>0.10411459066445584</v>
      </c>
      <c r="H32" s="22">
        <f t="shared" si="9"/>
        <v>9.9999999999999992E-2</v>
      </c>
      <c r="I32" s="22">
        <f t="shared" si="9"/>
        <v>0.1065352087828485</v>
      </c>
      <c r="J32" s="22">
        <f t="shared" si="9"/>
        <v>0.11360337549534805</v>
      </c>
      <c r="K32" s="22">
        <f t="shared" si="9"/>
        <v>0.11103150886525294</v>
      </c>
      <c r="L32" s="22">
        <f t="shared" si="9"/>
        <v>0.11539063559401563</v>
      </c>
      <c r="M32" s="44">
        <f t="shared" si="9"/>
        <v>0.1</v>
      </c>
      <c r="N32" s="22">
        <f t="shared" si="9"/>
        <v>0.10166490041800696</v>
      </c>
      <c r="O32" s="22">
        <f t="shared" si="9"/>
        <v>0.10426510639338139</v>
      </c>
      <c r="P32" s="22">
        <f t="shared" si="9"/>
        <v>0.10610461633445244</v>
      </c>
      <c r="Q32" s="22">
        <f t="shared" si="9"/>
        <v>0.1079380889872521</v>
      </c>
      <c r="R32" s="22">
        <f t="shared" si="9"/>
        <v>9.9999999999999992E-2</v>
      </c>
      <c r="S32" s="22">
        <f t="shared" si="9"/>
        <v>0.101821151953398</v>
      </c>
      <c r="T32" s="22">
        <f t="shared" si="9"/>
        <v>0.10364414773895052</v>
      </c>
      <c r="U32" s="22">
        <f t="shared" si="9"/>
        <v>0.105500358353683</v>
      </c>
      <c r="V32" s="22">
        <f t="shared" si="9"/>
        <v>0.1073704614141118</v>
      </c>
      <c r="W32" s="15"/>
    </row>
    <row r="33" spans="2:23">
      <c r="B33" s="32" t="s">
        <v>112</v>
      </c>
      <c r="C33" s="21">
        <f ca="1">C32-'Data Entry'!C51</f>
        <v>0</v>
      </c>
      <c r="D33" s="21">
        <f ca="1">D32-'Data Entry'!D51</f>
        <v>2.7885292270096174E-3</v>
      </c>
      <c r="E33" s="21">
        <f ca="1">E32-'Data Entry'!E51</f>
        <v>5.2147739027057355E-3</v>
      </c>
      <c r="F33" s="21">
        <f ca="1">F32-'Data Entry'!F51</f>
        <v>3.0461549600081794E-3</v>
      </c>
      <c r="G33" s="21">
        <f ca="1">G32-'Data Entry'!G51</f>
        <v>4.1145906644558389E-3</v>
      </c>
      <c r="H33" s="21">
        <f ca="1">H32-'Data Entry'!H51</f>
        <v>0</v>
      </c>
      <c r="I33" s="21">
        <f ca="1">I32-'Data Entry'!I51</f>
        <v>6.535208782848495E-3</v>
      </c>
      <c r="J33" s="21">
        <f ca="1">J32-'Data Entry'!J51</f>
        <v>1.3603375495348041E-2</v>
      </c>
      <c r="K33" s="21">
        <f ca="1">K32-'Data Entry'!K51</f>
        <v>1.1031508865252934E-2</v>
      </c>
      <c r="L33" s="21">
        <f ca="1">L32-'Data Entry'!L51</f>
        <v>1.5390635594015628E-2</v>
      </c>
      <c r="M33" s="48">
        <f ca="1">M32-'Data Entry'!M51</f>
        <v>0</v>
      </c>
      <c r="N33" s="21">
        <f ca="1">N32-'Data Entry'!N51</f>
        <v>1.6649004180069593E-3</v>
      </c>
      <c r="O33" s="21">
        <f ca="1">O32-'Data Entry'!O51</f>
        <v>4.2651063933813876E-3</v>
      </c>
      <c r="P33" s="21">
        <f ca="1">P32-'Data Entry'!P51</f>
        <v>6.1046163344524312E-3</v>
      </c>
      <c r="Q33" s="21">
        <f ca="1">Q32-'Data Entry'!Q51</f>
        <v>7.9380889872520954E-3</v>
      </c>
      <c r="R33" s="21">
        <f ca="1">R32-'Data Entry'!R51</f>
        <v>0</v>
      </c>
      <c r="S33" s="21">
        <f ca="1">S32-'Data Entry'!S51</f>
        <v>1.8211519533979925E-3</v>
      </c>
      <c r="T33" s="21">
        <f ca="1">T32-'Data Entry'!T51</f>
        <v>3.6441477389505122E-3</v>
      </c>
      <c r="U33" s="21">
        <f ca="1">U32-'Data Entry'!U51</f>
        <v>5.5003583536829964E-3</v>
      </c>
      <c r="V33" s="21">
        <f ca="1">V32-'Data Entry'!V51</f>
        <v>7.3704614141117952E-3</v>
      </c>
      <c r="W33" s="15"/>
    </row>
    <row r="34" spans="2:23">
      <c r="B34" s="32"/>
      <c r="C34" s="15"/>
      <c r="D34" s="15"/>
      <c r="E34" s="15"/>
      <c r="F34" s="15"/>
      <c r="G34" s="15"/>
      <c r="H34" s="15"/>
      <c r="I34" s="15"/>
      <c r="J34" s="15"/>
      <c r="K34" s="15"/>
      <c r="L34" s="15"/>
      <c r="M34" s="14"/>
      <c r="N34" s="15"/>
      <c r="O34" s="15"/>
      <c r="P34" s="15"/>
      <c r="Q34" s="15"/>
      <c r="R34" s="15"/>
      <c r="S34" s="15"/>
      <c r="T34" s="15"/>
      <c r="U34" s="15"/>
      <c r="V34" s="15"/>
      <c r="W34" s="15"/>
    </row>
    <row r="35" spans="2:23">
      <c r="B35" s="40" t="s">
        <v>31</v>
      </c>
      <c r="C35" s="10"/>
      <c r="D35" s="10"/>
      <c r="E35" s="10"/>
      <c r="F35" s="10"/>
      <c r="G35" s="10"/>
      <c r="H35" s="10"/>
      <c r="I35" s="10"/>
      <c r="J35" s="10"/>
      <c r="K35" s="10"/>
      <c r="L35" s="10"/>
      <c r="M35" s="13"/>
      <c r="N35" s="10"/>
      <c r="O35" s="10"/>
      <c r="P35" s="10"/>
      <c r="Q35" s="10"/>
      <c r="R35" s="10"/>
      <c r="S35" s="10"/>
      <c r="T35" s="10"/>
      <c r="U35" s="10"/>
      <c r="V35" s="10"/>
      <c r="W35" s="15"/>
    </row>
    <row r="36" spans="2:23">
      <c r="B36" s="32" t="s">
        <v>32</v>
      </c>
      <c r="C36" s="30">
        <f ca="1">Revenue!D44</f>
        <v>160</v>
      </c>
      <c r="D36" s="30">
        <f ca="1">Revenue!E44</f>
        <v>167.89659016657126</v>
      </c>
      <c r="E36" s="30">
        <f ca="1">Revenue!F44</f>
        <v>173.51688469169099</v>
      </c>
      <c r="F36" s="30">
        <f ca="1">Revenue!G44</f>
        <v>180.91645705745134</v>
      </c>
      <c r="G36" s="30">
        <f ca="1">Revenue!H44</f>
        <v>192.96007403114555</v>
      </c>
      <c r="H36" s="30">
        <f ca="1">Revenue!I44</f>
        <v>206.89315231922404</v>
      </c>
      <c r="I36" s="30">
        <f ca="1">Revenue!J44</f>
        <v>217.937252077099</v>
      </c>
      <c r="J36" s="30">
        <f ca="1">Revenue!K44</f>
        <v>235.03314999644283</v>
      </c>
      <c r="K36" s="30">
        <f ca="1">Revenue!L44</f>
        <v>243.28306822087694</v>
      </c>
      <c r="L36" s="30">
        <f ca="1">Revenue!M44</f>
        <v>255.89922899113986</v>
      </c>
      <c r="M36" s="43">
        <f ca="1">Revenue!N44</f>
        <v>270.32048683488478</v>
      </c>
      <c r="N36" s="30">
        <f ca="1">Revenue!O44</f>
        <v>279.73440458577738</v>
      </c>
      <c r="O36" s="30">
        <f ca="1">Revenue!P44</f>
        <v>295.49689318788256</v>
      </c>
      <c r="P36" s="30">
        <f ca="1">Revenue!Q44</f>
        <v>310.35241723538809</v>
      </c>
      <c r="Q36" s="30">
        <f ca="1">Revenue!R44</f>
        <v>324.9150219119997</v>
      </c>
      <c r="R36" s="30">
        <f ca="1">Revenue!S44</f>
        <v>341.51992451296837</v>
      </c>
      <c r="S36" s="30">
        <f ca="1">Revenue!T44</f>
        <v>358.26623270314951</v>
      </c>
      <c r="T36" s="30">
        <f ca="1">Revenue!U44</f>
        <v>377.46896344173751</v>
      </c>
      <c r="U36" s="30">
        <f ca="1">Revenue!V44</f>
        <v>397.52242104661588</v>
      </c>
      <c r="V36" s="30">
        <f ca="1">Revenue!W44</f>
        <v>417.62662985835959</v>
      </c>
      <c r="W36" s="15"/>
    </row>
    <row r="37" spans="2:23">
      <c r="B37" s="32" t="s">
        <v>1</v>
      </c>
      <c r="C37" s="31">
        <f>C28</f>
        <v>60</v>
      </c>
      <c r="D37" s="31">
        <f t="shared" ref="D37:V37" si="10">D28</f>
        <v>59</v>
      </c>
      <c r="E37" s="31">
        <f t="shared" si="10"/>
        <v>58</v>
      </c>
      <c r="F37" s="31">
        <f t="shared" si="10"/>
        <v>60</v>
      </c>
      <c r="G37" s="31">
        <f t="shared" si="10"/>
        <v>61</v>
      </c>
      <c r="H37" s="31">
        <f t="shared" si="10"/>
        <v>66</v>
      </c>
      <c r="I37" s="31">
        <f t="shared" si="10"/>
        <v>61</v>
      </c>
      <c r="J37" s="31">
        <f t="shared" si="10"/>
        <v>60</v>
      </c>
      <c r="K37" s="31">
        <f t="shared" si="10"/>
        <v>59</v>
      </c>
      <c r="L37" s="31">
        <f t="shared" si="10"/>
        <v>56</v>
      </c>
      <c r="M37" s="47">
        <f t="shared" si="10"/>
        <v>60</v>
      </c>
      <c r="N37" s="31">
        <f t="shared" si="10"/>
        <v>62.520607889273037</v>
      </c>
      <c r="O37" s="31">
        <f t="shared" si="10"/>
        <v>64.708829165397589</v>
      </c>
      <c r="P37" s="31">
        <f t="shared" si="10"/>
        <v>66.973638186186506</v>
      </c>
      <c r="Q37" s="31">
        <f t="shared" si="10"/>
        <v>69.317715522703025</v>
      </c>
      <c r="R37" s="31">
        <f t="shared" si="10"/>
        <v>71.743835565997628</v>
      </c>
      <c r="S37" s="31">
        <f t="shared" si="10"/>
        <v>74.254869810807534</v>
      </c>
      <c r="T37" s="31">
        <f t="shared" si="10"/>
        <v>76.853790254185796</v>
      </c>
      <c r="U37" s="31">
        <f t="shared" si="10"/>
        <v>79.54367291308229</v>
      </c>
      <c r="V37" s="31">
        <f t="shared" si="10"/>
        <v>82.327701465040164</v>
      </c>
      <c r="W37" s="15"/>
    </row>
    <row r="38" spans="2:23">
      <c r="B38" s="32" t="s">
        <v>0</v>
      </c>
      <c r="C38" s="31">
        <f>C29</f>
        <v>20</v>
      </c>
      <c r="D38" s="31">
        <f t="shared" ref="D38:V38" si="11">D29</f>
        <v>24</v>
      </c>
      <c r="E38" s="31">
        <f t="shared" si="11"/>
        <v>24.778034321050413</v>
      </c>
      <c r="F38" s="31">
        <f t="shared" si="11"/>
        <v>25.872464580273295</v>
      </c>
      <c r="G38" s="31">
        <f t="shared" si="11"/>
        <v>27.670317009129818</v>
      </c>
      <c r="H38" s="31">
        <f t="shared" si="11"/>
        <v>30.050473143997007</v>
      </c>
      <c r="I38" s="31">
        <f t="shared" si="11"/>
        <v>33.252803752568113</v>
      </c>
      <c r="J38" s="31">
        <f t="shared" si="11"/>
        <v>34.829175181879393</v>
      </c>
      <c r="K38" s="31">
        <f t="shared" si="11"/>
        <v>37.024597430286207</v>
      </c>
      <c r="L38" s="31">
        <f t="shared" si="11"/>
        <v>39.788292250257328</v>
      </c>
      <c r="M38" s="47">
        <f t="shared" si="11"/>
        <v>41.62667167486844</v>
      </c>
      <c r="N38" s="31">
        <f t="shared" si="11"/>
        <v>43.944629615286757</v>
      </c>
      <c r="O38" s="31">
        <f t="shared" si="11"/>
        <v>45.817419609810472</v>
      </c>
      <c r="P38" s="31">
        <f t="shared" si="11"/>
        <v>48.349130241216045</v>
      </c>
      <c r="Q38" s="31">
        <f t="shared" si="11"/>
        <v>51.044556974255741</v>
      </c>
      <c r="R38" s="31">
        <f t="shared" si="11"/>
        <v>53.774665175991132</v>
      </c>
      <c r="S38" s="31">
        <f t="shared" si="11"/>
        <v>56.711828900810296</v>
      </c>
      <c r="T38" s="31">
        <f t="shared" si="11"/>
        <v>59.79792003550422</v>
      </c>
      <c r="U38" s="31">
        <f t="shared" si="11"/>
        <v>63.025964490652846</v>
      </c>
      <c r="V38" s="31">
        <f t="shared" si="11"/>
        <v>66.439295609040769</v>
      </c>
      <c r="W38" s="15"/>
    </row>
    <row r="39" spans="2:23">
      <c r="B39" s="32" t="s">
        <v>27</v>
      </c>
      <c r="C39" s="30">
        <f t="shared" ref="C39:V39" si="12">C36-C37-C38</f>
        <v>80</v>
      </c>
      <c r="D39" s="30">
        <f t="shared" si="12"/>
        <v>84.896590166571258</v>
      </c>
      <c r="E39" s="30">
        <f t="shared" si="12"/>
        <v>90.738850370640577</v>
      </c>
      <c r="F39" s="30">
        <f t="shared" si="12"/>
        <v>95.043992477178051</v>
      </c>
      <c r="G39" s="30">
        <f t="shared" si="12"/>
        <v>104.28975702201573</v>
      </c>
      <c r="H39" s="30">
        <f t="shared" si="12"/>
        <v>110.84267917522703</v>
      </c>
      <c r="I39" s="30">
        <f t="shared" si="12"/>
        <v>123.68444832453089</v>
      </c>
      <c r="J39" s="30">
        <f t="shared" si="12"/>
        <v>140.20397481456342</v>
      </c>
      <c r="K39" s="30">
        <f t="shared" si="12"/>
        <v>147.25847079059074</v>
      </c>
      <c r="L39" s="30">
        <f t="shared" si="12"/>
        <v>160.11093674088255</v>
      </c>
      <c r="M39" s="43">
        <f t="shared" si="12"/>
        <v>168.69381516001633</v>
      </c>
      <c r="N39" s="30">
        <f t="shared" si="12"/>
        <v>173.26916708121757</v>
      </c>
      <c r="O39" s="30">
        <f t="shared" si="12"/>
        <v>184.97064441267452</v>
      </c>
      <c r="P39" s="30">
        <f t="shared" si="12"/>
        <v>195.02964880798552</v>
      </c>
      <c r="Q39" s="30">
        <f t="shared" si="12"/>
        <v>204.55274941504092</v>
      </c>
      <c r="R39" s="30">
        <f t="shared" si="12"/>
        <v>216.00142377097961</v>
      </c>
      <c r="S39" s="30">
        <f t="shared" si="12"/>
        <v>227.29953399153169</v>
      </c>
      <c r="T39" s="30">
        <f t="shared" si="12"/>
        <v>240.8172531520475</v>
      </c>
      <c r="U39" s="30">
        <f t="shared" si="12"/>
        <v>254.95278364288075</v>
      </c>
      <c r="V39" s="30">
        <f t="shared" si="12"/>
        <v>268.85963278427869</v>
      </c>
      <c r="W39" s="15"/>
    </row>
    <row r="40" spans="2:23">
      <c r="B40" s="8" t="s">
        <v>16</v>
      </c>
      <c r="C40" s="17">
        <f>C31</f>
        <v>800</v>
      </c>
      <c r="D40" s="17">
        <f t="shared" ref="D40:V40" si="13">D31</f>
        <v>825.93447736834707</v>
      </c>
      <c r="E40" s="17">
        <f t="shared" si="13"/>
        <v>862.41548600910983</v>
      </c>
      <c r="F40" s="17">
        <f t="shared" si="13"/>
        <v>922.34390030432724</v>
      </c>
      <c r="G40" s="17">
        <f t="shared" si="13"/>
        <v>1001.6824381332336</v>
      </c>
      <c r="H40" s="17">
        <f t="shared" si="13"/>
        <v>1108.4267917522704</v>
      </c>
      <c r="I40" s="17">
        <f t="shared" si="13"/>
        <v>1160.9725060626465</v>
      </c>
      <c r="J40" s="17">
        <f t="shared" si="13"/>
        <v>1234.153247676207</v>
      </c>
      <c r="K40" s="17">
        <f t="shared" si="13"/>
        <v>1326.2764083419111</v>
      </c>
      <c r="L40" s="17">
        <f t="shared" si="13"/>
        <v>1387.5557224956146</v>
      </c>
      <c r="M40" s="47">
        <f t="shared" si="13"/>
        <v>1464.8209871762253</v>
      </c>
      <c r="N40" s="17">
        <f t="shared" si="13"/>
        <v>1527.2473203270158</v>
      </c>
      <c r="O40" s="17">
        <f t="shared" si="13"/>
        <v>1635.2589222895826</v>
      </c>
      <c r="P40" s="17">
        <f t="shared" si="13"/>
        <v>1736.864586463844</v>
      </c>
      <c r="Q40" s="17">
        <f t="shared" si="13"/>
        <v>1844.4909149395978</v>
      </c>
      <c r="R40" s="17">
        <f t="shared" si="13"/>
        <v>1958.0213503555537</v>
      </c>
      <c r="S40" s="17">
        <f t="shared" si="13"/>
        <v>2077.7553038777446</v>
      </c>
      <c r="T40" s="17">
        <f t="shared" si="13"/>
        <v>2203.9424140672104</v>
      </c>
      <c r="U40" s="17">
        <f t="shared" si="13"/>
        <v>2337.977160901994</v>
      </c>
      <c r="V40" s="17">
        <f t="shared" si="13"/>
        <v>2480.2007428112083</v>
      </c>
    </row>
    <row r="41" spans="2:23">
      <c r="B41" s="32" t="s">
        <v>113</v>
      </c>
      <c r="C41" s="2">
        <f t="shared" ref="C41:V41" si="14">C39/C40</f>
        <v>0.1</v>
      </c>
      <c r="D41" s="2">
        <f t="shared" si="14"/>
        <v>0.10278852922700962</v>
      </c>
      <c r="E41" s="2">
        <f t="shared" si="14"/>
        <v>0.10521477390270574</v>
      </c>
      <c r="F41" s="2">
        <f t="shared" si="14"/>
        <v>0.10304615496000818</v>
      </c>
      <c r="G41" s="2">
        <f t="shared" si="14"/>
        <v>0.10411459066445584</v>
      </c>
      <c r="H41" s="2">
        <f t="shared" si="14"/>
        <v>9.9999999999999992E-2</v>
      </c>
      <c r="I41" s="2">
        <f t="shared" si="14"/>
        <v>0.1065352087828485</v>
      </c>
      <c r="J41" s="2">
        <f t="shared" si="14"/>
        <v>0.11360337549534805</v>
      </c>
      <c r="K41" s="2">
        <f t="shared" si="14"/>
        <v>0.11103150886525294</v>
      </c>
      <c r="L41" s="2">
        <f t="shared" si="14"/>
        <v>0.11539063559401563</v>
      </c>
      <c r="M41" s="44">
        <f t="shared" si="14"/>
        <v>0.11516343405566022</v>
      </c>
      <c r="N41" s="2">
        <f t="shared" si="14"/>
        <v>0.1134519372043272</v>
      </c>
      <c r="O41" s="2">
        <f t="shared" si="14"/>
        <v>0.11311397962207154</v>
      </c>
      <c r="P41" s="2">
        <f t="shared" si="14"/>
        <v>0.11228834436946787</v>
      </c>
      <c r="Q41" s="2">
        <f t="shared" si="14"/>
        <v>0.11089929896550316</v>
      </c>
      <c r="R41" s="2">
        <f t="shared" si="14"/>
        <v>0.11031617389246358</v>
      </c>
      <c r="S41" s="2">
        <f t="shared" si="14"/>
        <v>0.10939668091200119</v>
      </c>
      <c r="T41" s="2">
        <f t="shared" si="14"/>
        <v>0.10926658138387442</v>
      </c>
      <c r="U41" s="2">
        <f t="shared" si="14"/>
        <v>0.10904844919208694</v>
      </c>
      <c r="V41" s="2">
        <f t="shared" si="14"/>
        <v>0.10840236765655389</v>
      </c>
    </row>
    <row r="42" spans="2:23">
      <c r="B42" s="32" t="s">
        <v>112</v>
      </c>
      <c r="C42" s="12">
        <f ca="1">C41-'Data Entry'!C51</f>
        <v>0</v>
      </c>
      <c r="D42" s="12">
        <f ca="1">D41-'Data Entry'!D51</f>
        <v>2.7885292270096174E-3</v>
      </c>
      <c r="E42" s="12">
        <f ca="1">E41-'Data Entry'!E51</f>
        <v>5.2147739027057355E-3</v>
      </c>
      <c r="F42" s="12">
        <f ca="1">F41-'Data Entry'!F51</f>
        <v>3.0461549600081794E-3</v>
      </c>
      <c r="G42" s="12">
        <f ca="1">G41-'Data Entry'!G51</f>
        <v>4.1145906644558389E-3</v>
      </c>
      <c r="H42" s="12">
        <f ca="1">H41-'Data Entry'!H51</f>
        <v>0</v>
      </c>
      <c r="I42" s="12">
        <f ca="1">I41-'Data Entry'!I51</f>
        <v>6.535208782848495E-3</v>
      </c>
      <c r="J42" s="12">
        <f ca="1">J41-'Data Entry'!J51</f>
        <v>1.3603375495348041E-2</v>
      </c>
      <c r="K42" s="12">
        <f ca="1">K41-'Data Entry'!K51</f>
        <v>1.1031508865252934E-2</v>
      </c>
      <c r="L42" s="12">
        <f ca="1">L41-'Data Entry'!L51</f>
        <v>1.5390635594015628E-2</v>
      </c>
      <c r="M42" s="48">
        <f ca="1">M41-'Data Entry'!M51</f>
        <v>1.5163434055660216E-2</v>
      </c>
      <c r="N42" s="12">
        <f ca="1">N41-'Data Entry'!N51</f>
        <v>1.3451937204327191E-2</v>
      </c>
      <c r="O42" s="12">
        <f ca="1">O41-'Data Entry'!O51</f>
        <v>1.3113979622071531E-2</v>
      </c>
      <c r="P42" s="12">
        <f ca="1">P41-'Data Entry'!P51</f>
        <v>1.2288344369467866E-2</v>
      </c>
      <c r="Q42" s="12">
        <f ca="1">Q41-'Data Entry'!Q51</f>
        <v>1.0899298965503151E-2</v>
      </c>
      <c r="R42" s="12">
        <f ca="1">R41-'Data Entry'!R51</f>
        <v>1.0316173892463573E-2</v>
      </c>
      <c r="S42" s="12">
        <f ca="1">S41-'Data Entry'!S51</f>
        <v>9.3966809120011874E-3</v>
      </c>
      <c r="T42" s="12">
        <f ca="1">T41-'Data Entry'!T51</f>
        <v>9.2665813838744143E-3</v>
      </c>
      <c r="U42" s="12">
        <f ca="1">U41-'Data Entry'!U51</f>
        <v>9.0484491920869298E-3</v>
      </c>
      <c r="V42" s="12">
        <f ca="1">V41-'Data Entry'!V51</f>
        <v>8.4023676565538885E-3</v>
      </c>
    </row>
    <row r="43" spans="2:23">
      <c r="B43" s="8"/>
      <c r="M43" s="14"/>
    </row>
    <row r="44" spans="2:23" ht="18.75">
      <c r="B44" s="33" t="s">
        <v>59</v>
      </c>
      <c r="G44" s="5"/>
      <c r="M44" s="14"/>
    </row>
    <row r="45" spans="2:23" ht="7.5" customHeight="1">
      <c r="B45" s="8"/>
      <c r="M45" s="14"/>
    </row>
    <row r="46" spans="2:23">
      <c r="B46" s="40" t="s">
        <v>30</v>
      </c>
      <c r="C46" s="34">
        <f>C26</f>
        <v>1996</v>
      </c>
      <c r="D46" s="34">
        <f t="shared" ref="D46:V46" si="15">D26</f>
        <v>1997</v>
      </c>
      <c r="E46" s="34">
        <f t="shared" si="15"/>
        <v>1998</v>
      </c>
      <c r="F46" s="34">
        <f t="shared" si="15"/>
        <v>1999</v>
      </c>
      <c r="G46" s="34">
        <f t="shared" si="15"/>
        <v>2000</v>
      </c>
      <c r="H46" s="34">
        <f t="shared" si="15"/>
        <v>2001</v>
      </c>
      <c r="I46" s="34">
        <f t="shared" si="15"/>
        <v>2002</v>
      </c>
      <c r="J46" s="34">
        <f t="shared" si="15"/>
        <v>2003</v>
      </c>
      <c r="K46" s="34">
        <f t="shared" si="15"/>
        <v>2004</v>
      </c>
      <c r="L46" s="34">
        <f t="shared" si="15"/>
        <v>2005</v>
      </c>
      <c r="M46" s="49">
        <f t="shared" si="15"/>
        <v>2006</v>
      </c>
      <c r="N46" s="34">
        <f t="shared" si="15"/>
        <v>2007</v>
      </c>
      <c r="O46" s="34">
        <f t="shared" si="15"/>
        <v>2008</v>
      </c>
      <c r="P46" s="34">
        <f t="shared" si="15"/>
        <v>2009</v>
      </c>
      <c r="Q46" s="34">
        <f t="shared" si="15"/>
        <v>2010</v>
      </c>
      <c r="R46" s="34">
        <f t="shared" si="15"/>
        <v>2011</v>
      </c>
      <c r="S46" s="34">
        <f t="shared" si="15"/>
        <v>2012</v>
      </c>
      <c r="T46" s="34">
        <f t="shared" si="15"/>
        <v>2013</v>
      </c>
      <c r="U46" s="34">
        <f t="shared" si="15"/>
        <v>2014</v>
      </c>
      <c r="V46" s="34">
        <f t="shared" si="15"/>
        <v>2015</v>
      </c>
    </row>
    <row r="47" spans="2:23">
      <c r="B47" s="8" t="s">
        <v>29</v>
      </c>
      <c r="C47" s="16">
        <f t="shared" ref="C47:V47" si="16">C7+C27</f>
        <v>282.12116424111298</v>
      </c>
      <c r="D47" s="16">
        <f t="shared" si="16"/>
        <v>293.11048717691511</v>
      </c>
      <c r="E47" s="16">
        <f t="shared" si="16"/>
        <v>300.98269401702146</v>
      </c>
      <c r="F47" s="16">
        <f t="shared" si="16"/>
        <v>323.12806174756213</v>
      </c>
      <c r="G47" s="16">
        <f t="shared" si="16"/>
        <v>347.74765870607553</v>
      </c>
      <c r="H47" s="16">
        <f t="shared" si="16"/>
        <v>336.33105946939384</v>
      </c>
      <c r="I47" s="16">
        <f t="shared" si="16"/>
        <v>352.13525448684823</v>
      </c>
      <c r="J47" s="16">
        <f t="shared" si="16"/>
        <v>374.41835869558395</v>
      </c>
      <c r="K47" s="16">
        <f t="shared" si="16"/>
        <v>392.08152363424847</v>
      </c>
      <c r="L47" s="16">
        <f t="shared" si="16"/>
        <v>413.62421139318292</v>
      </c>
      <c r="M47" s="43">
        <f t="shared" si="16"/>
        <v>406.15423691383921</v>
      </c>
      <c r="N47" s="16">
        <f t="shared" si="16"/>
        <v>428.68435512187637</v>
      </c>
      <c r="O47" s="16">
        <f t="shared" si="16"/>
        <v>459.30304422617348</v>
      </c>
      <c r="P47" s="16">
        <f t="shared" si="16"/>
        <v>488.66505589660483</v>
      </c>
      <c r="Q47" s="16">
        <f t="shared" si="16"/>
        <v>519.94876468701102</v>
      </c>
      <c r="R47" s="16">
        <f t="shared" si="16"/>
        <v>526.76287347060611</v>
      </c>
      <c r="S47" s="16">
        <f t="shared" si="16"/>
        <v>560.3530185051892</v>
      </c>
      <c r="T47" s="16">
        <f t="shared" si="16"/>
        <v>595.99949098212733</v>
      </c>
      <c r="U47" s="16">
        <f t="shared" si="16"/>
        <v>634.10142165238688</v>
      </c>
      <c r="V47" s="16">
        <f t="shared" si="16"/>
        <v>674.79764953566519</v>
      </c>
    </row>
    <row r="48" spans="2:23">
      <c r="B48" s="8" t="s">
        <v>1</v>
      </c>
      <c r="C48" s="16">
        <f t="shared" ref="C48:V48" si="17">C8+C28</f>
        <v>98.5</v>
      </c>
      <c r="D48" s="16">
        <f t="shared" si="17"/>
        <v>91.108222635494158</v>
      </c>
      <c r="E48" s="16">
        <f t="shared" si="17"/>
        <v>87.176740170031877</v>
      </c>
      <c r="F48" s="16">
        <f t="shared" si="17"/>
        <v>98.745483528161543</v>
      </c>
      <c r="G48" s="16">
        <f t="shared" si="17"/>
        <v>93.294380977683318</v>
      </c>
      <c r="H48" s="16">
        <f t="shared" si="17"/>
        <v>94.450518065887366</v>
      </c>
      <c r="I48" s="16">
        <f t="shared" si="17"/>
        <v>80.794155154091399</v>
      </c>
      <c r="J48" s="16">
        <f t="shared" si="17"/>
        <v>84.794859192348568</v>
      </c>
      <c r="K48" s="16">
        <f t="shared" si="17"/>
        <v>91.445762486716262</v>
      </c>
      <c r="L48" s="16">
        <f t="shared" si="17"/>
        <v>82.441644527098831</v>
      </c>
      <c r="M48" s="43">
        <f t="shared" si="17"/>
        <v>87.234893862911804</v>
      </c>
      <c r="N48" s="16">
        <f t="shared" si="17"/>
        <v>90.899643224424324</v>
      </c>
      <c r="O48" s="16">
        <f t="shared" si="17"/>
        <v>94.081130737279167</v>
      </c>
      <c r="P48" s="16">
        <f t="shared" si="17"/>
        <v>97.373970313083944</v>
      </c>
      <c r="Q48" s="16">
        <f t="shared" si="17"/>
        <v>100.78205927404187</v>
      </c>
      <c r="R48" s="16">
        <f t="shared" si="17"/>
        <v>104.30943134863332</v>
      </c>
      <c r="S48" s="16">
        <f t="shared" si="17"/>
        <v>107.96026144583549</v>
      </c>
      <c r="T48" s="16">
        <f t="shared" si="17"/>
        <v>111.73887059643972</v>
      </c>
      <c r="U48" s="16">
        <f t="shared" si="17"/>
        <v>115.6497310673151</v>
      </c>
      <c r="V48" s="16">
        <f t="shared" si="17"/>
        <v>119.69747165467112</v>
      </c>
    </row>
    <row r="49" spans="2:31">
      <c r="B49" s="32" t="s">
        <v>0</v>
      </c>
      <c r="C49" s="16">
        <f t="shared" ref="C49:V49" si="18">C9+C29</f>
        <v>43.621164241113007</v>
      </c>
      <c r="D49" s="16">
        <f t="shared" si="18"/>
        <v>48</v>
      </c>
      <c r="E49" s="16">
        <f t="shared" si="18"/>
        <v>49.16294584024908</v>
      </c>
      <c r="F49" s="16">
        <f t="shared" si="18"/>
        <v>50.867374875464144</v>
      </c>
      <c r="G49" s="16">
        <f t="shared" si="18"/>
        <v>53.508656228182844</v>
      </c>
      <c r="H49" s="16">
        <f t="shared" si="18"/>
        <v>57.608687096138198</v>
      </c>
      <c r="I49" s="16">
        <f t="shared" si="18"/>
        <v>62.624473805424614</v>
      </c>
      <c r="J49" s="16">
        <f t="shared" si="18"/>
        <v>65.727736486503687</v>
      </c>
      <c r="K49" s="16">
        <f t="shared" si="18"/>
        <v>69.48941703231651</v>
      </c>
      <c r="L49" s="16">
        <f t="shared" si="18"/>
        <v>73.795079167896944</v>
      </c>
      <c r="M49" s="43">
        <f t="shared" si="18"/>
        <v>77.409462707010874</v>
      </c>
      <c r="N49" s="16">
        <f t="shared" si="18"/>
        <v>81.955742265804361</v>
      </c>
      <c r="O49" s="16">
        <f t="shared" si="18"/>
        <v>85.676302290182008</v>
      </c>
      <c r="P49" s="16">
        <f t="shared" si="18"/>
        <v>90.331739723836336</v>
      </c>
      <c r="Q49" s="16">
        <f t="shared" si="18"/>
        <v>95.262855121935985</v>
      </c>
      <c r="R49" s="16">
        <f t="shared" si="18"/>
        <v>100.22029483935327</v>
      </c>
      <c r="S49" s="16">
        <f t="shared" si="18"/>
        <v>105.52860822692709</v>
      </c>
      <c r="T49" s="16">
        <f t="shared" si="18"/>
        <v>111.07492656998832</v>
      </c>
      <c r="U49" s="16">
        <f t="shared" si="18"/>
        <v>116.84258042967996</v>
      </c>
      <c r="V49" s="16">
        <f t="shared" si="18"/>
        <v>122.91008904214232</v>
      </c>
      <c r="W49" s="15"/>
    </row>
    <row r="50" spans="2:31">
      <c r="B50" s="32" t="s">
        <v>27</v>
      </c>
      <c r="C50" s="16">
        <f t="shared" ref="C50:V50" si="19">C10+C30</f>
        <v>140</v>
      </c>
      <c r="D50" s="16">
        <f t="shared" si="19"/>
        <v>154.00226454142097</v>
      </c>
      <c r="E50" s="16">
        <f t="shared" si="19"/>
        <v>164.64300800674053</v>
      </c>
      <c r="F50" s="16">
        <f t="shared" si="19"/>
        <v>173.51520334393643</v>
      </c>
      <c r="G50" s="16">
        <f t="shared" si="19"/>
        <v>200.94462150020934</v>
      </c>
      <c r="H50" s="16">
        <f t="shared" si="19"/>
        <v>184.27185430736827</v>
      </c>
      <c r="I50" s="16">
        <f t="shared" si="19"/>
        <v>208.71662552733218</v>
      </c>
      <c r="J50" s="16">
        <f t="shared" si="19"/>
        <v>223.89576301673171</v>
      </c>
      <c r="K50" s="16">
        <f t="shared" si="19"/>
        <v>231.14634411521567</v>
      </c>
      <c r="L50" s="16">
        <f t="shared" si="19"/>
        <v>257.38748769818716</v>
      </c>
      <c r="M50" s="43">
        <f t="shared" si="19"/>
        <v>241.50988034391656</v>
      </c>
      <c r="N50" s="16">
        <f t="shared" si="19"/>
        <v>255.82896963164762</v>
      </c>
      <c r="O50" s="16">
        <f t="shared" si="19"/>
        <v>279.54561119871227</v>
      </c>
      <c r="P50" s="16">
        <f t="shared" si="19"/>
        <v>300.9593458596845</v>
      </c>
      <c r="Q50" s="16">
        <f t="shared" si="19"/>
        <v>323.90385029103311</v>
      </c>
      <c r="R50" s="16">
        <f t="shared" si="19"/>
        <v>322.23314728261948</v>
      </c>
      <c r="S50" s="16">
        <f t="shared" si="19"/>
        <v>346.86414883242662</v>
      </c>
      <c r="T50" s="16">
        <f t="shared" si="19"/>
        <v>373.18569381569927</v>
      </c>
      <c r="U50" s="16">
        <f t="shared" si="19"/>
        <v>401.60911015539182</v>
      </c>
      <c r="V50" s="16">
        <f t="shared" si="19"/>
        <v>432.19008883885169</v>
      </c>
      <c r="W50" s="31"/>
      <c r="X50" s="17"/>
      <c r="Y50" s="17"/>
      <c r="Z50" s="17"/>
      <c r="AA50" s="17"/>
      <c r="AB50" s="17"/>
      <c r="AC50" s="17"/>
      <c r="AD50" s="17"/>
      <c r="AE50" s="17"/>
    </row>
    <row r="51" spans="2:31">
      <c r="B51" s="32" t="s">
        <v>16</v>
      </c>
      <c r="C51" s="16">
        <f t="shared" ref="C51:V51" si="20">C11+C31</f>
        <v>1400</v>
      </c>
      <c r="D51" s="16">
        <f t="shared" si="20"/>
        <v>1435.5572653483136</v>
      </c>
      <c r="E51" s="16">
        <f t="shared" si="20"/>
        <v>1487.288243388881</v>
      </c>
      <c r="F51" s="16">
        <f t="shared" si="20"/>
        <v>1568.3023807806528</v>
      </c>
      <c r="G51" s="16">
        <f t="shared" si="20"/>
        <v>1690.6377869367634</v>
      </c>
      <c r="H51" s="16">
        <f t="shared" si="20"/>
        <v>1842.7185430736831</v>
      </c>
      <c r="I51" s="16">
        <f t="shared" si="20"/>
        <v>1933.436538678254</v>
      </c>
      <c r="J51" s="16">
        <f t="shared" si="20"/>
        <v>2045.7737377269646</v>
      </c>
      <c r="K51" s="16">
        <f t="shared" si="20"/>
        <v>2176.4460812829016</v>
      </c>
      <c r="L51" s="16">
        <f t="shared" si="20"/>
        <v>2282.1254982991759</v>
      </c>
      <c r="M51" s="43">
        <f t="shared" si="20"/>
        <v>2415.0988034391657</v>
      </c>
      <c r="N51" s="16">
        <f t="shared" si="20"/>
        <v>2523.7193873363044</v>
      </c>
      <c r="O51" s="16">
        <f t="shared" si="20"/>
        <v>2700.2072946017197</v>
      </c>
      <c r="P51" s="16">
        <f t="shared" si="20"/>
        <v>2865.3457309797304</v>
      </c>
      <c r="Q51" s="16">
        <f t="shared" si="20"/>
        <v>3039.4270094614367</v>
      </c>
      <c r="R51" s="16">
        <f t="shared" si="20"/>
        <v>3222.3314728261948</v>
      </c>
      <c r="S51" s="16">
        <f t="shared" si="20"/>
        <v>3414.4311078944288</v>
      </c>
      <c r="T51" s="16">
        <f t="shared" si="20"/>
        <v>3616.0335478030847</v>
      </c>
      <c r="U51" s="16">
        <f t="shared" si="20"/>
        <v>3829.37049149221</v>
      </c>
      <c r="V51" s="16">
        <f t="shared" si="20"/>
        <v>4054.8904842905586</v>
      </c>
      <c r="W51" s="15"/>
    </row>
    <row r="52" spans="2:31">
      <c r="B52" s="32" t="s">
        <v>113</v>
      </c>
      <c r="C52" s="22">
        <f t="shared" ref="C52:V52" si="21">C50/C51</f>
        <v>0.1</v>
      </c>
      <c r="D52" s="22">
        <f t="shared" si="21"/>
        <v>0.10727699149225853</v>
      </c>
      <c r="E52" s="22">
        <f t="shared" si="21"/>
        <v>0.11070013411226257</v>
      </c>
      <c r="F52" s="22">
        <f t="shared" si="21"/>
        <v>0.11063887007400058</v>
      </c>
      <c r="G52" s="22">
        <f t="shared" si="21"/>
        <v>0.11885728749994245</v>
      </c>
      <c r="H52" s="22">
        <f t="shared" si="21"/>
        <v>9.9999999999999978E-2</v>
      </c>
      <c r="I52" s="22">
        <f t="shared" si="21"/>
        <v>0.10795111261837233</v>
      </c>
      <c r="J52" s="22">
        <f t="shared" si="21"/>
        <v>0.10944307226541078</v>
      </c>
      <c r="K52" s="22">
        <f t="shared" si="21"/>
        <v>0.10620357017021388</v>
      </c>
      <c r="L52" s="22">
        <f t="shared" si="21"/>
        <v>0.11278410757428244</v>
      </c>
      <c r="M52" s="44">
        <f t="shared" si="21"/>
        <v>9.9999999999999992E-2</v>
      </c>
      <c r="N52" s="22">
        <f t="shared" si="21"/>
        <v>0.1013698158818148</v>
      </c>
      <c r="O52" s="22">
        <f t="shared" si="21"/>
        <v>0.10352746315350771</v>
      </c>
      <c r="P52" s="22">
        <f t="shared" si="21"/>
        <v>0.10503421719960448</v>
      </c>
      <c r="Q52" s="22">
        <f t="shared" si="21"/>
        <v>0.10656740539672523</v>
      </c>
      <c r="R52" s="22">
        <f t="shared" si="21"/>
        <v>0.1</v>
      </c>
      <c r="S52" s="22">
        <f t="shared" si="21"/>
        <v>0.10158768411828543</v>
      </c>
      <c r="T52" s="22">
        <f t="shared" si="21"/>
        <v>0.10320305076882587</v>
      </c>
      <c r="U52" s="22">
        <f t="shared" si="21"/>
        <v>0.10487601318484459</v>
      </c>
      <c r="V52" s="22">
        <f t="shared" si="21"/>
        <v>0.10658489804181911</v>
      </c>
      <c r="W52" s="15"/>
    </row>
    <row r="53" spans="2:31">
      <c r="B53" s="32" t="s">
        <v>112</v>
      </c>
      <c r="C53" s="21">
        <f ca="1">C52-'Data Entry'!C51</f>
        <v>0</v>
      </c>
      <c r="D53" s="21">
        <f ca="1">D52-'Data Entry'!D51</f>
        <v>7.2769914922585222E-3</v>
      </c>
      <c r="E53" s="21">
        <f ca="1">E52-'Data Entry'!E51</f>
        <v>1.070013411226256E-2</v>
      </c>
      <c r="F53" s="21">
        <f ca="1">F52-'Data Entry'!F51</f>
        <v>1.0638870074000578E-2</v>
      </c>
      <c r="G53" s="21">
        <f ca="1">G52-'Data Entry'!G51</f>
        <v>1.8857287499942449E-2</v>
      </c>
      <c r="H53" s="21">
        <f ca="1">H52-'Data Entry'!H51</f>
        <v>0</v>
      </c>
      <c r="I53" s="21">
        <f ca="1">I52-'Data Entry'!I51</f>
        <v>7.9511126183723219E-3</v>
      </c>
      <c r="J53" s="21">
        <f ca="1">J52-'Data Entry'!J51</f>
        <v>9.4430722654107735E-3</v>
      </c>
      <c r="K53" s="21">
        <f ca="1">K52-'Data Entry'!K51</f>
        <v>6.2035701702138762E-3</v>
      </c>
      <c r="L53" s="21">
        <f ca="1">L52-'Data Entry'!L51</f>
        <v>1.278410757428243E-2</v>
      </c>
      <c r="M53" s="48">
        <f ca="1">M52-'Data Entry'!M51</f>
        <v>0</v>
      </c>
      <c r="N53" s="21">
        <f ca="1">N52-'Data Entry'!N51</f>
        <v>1.3698158818147982E-3</v>
      </c>
      <c r="O53" s="21">
        <f ca="1">O52-'Data Entry'!O51</f>
        <v>3.5274631535077011E-3</v>
      </c>
      <c r="P53" s="21">
        <f ca="1">P52-'Data Entry'!P51</f>
        <v>5.0342171996044793E-3</v>
      </c>
      <c r="Q53" s="21">
        <f ca="1">Q52-'Data Entry'!Q51</f>
        <v>6.5674053967252205E-3</v>
      </c>
      <c r="R53" s="21">
        <f ca="1">R52-'Data Entry'!R51</f>
        <v>0</v>
      </c>
      <c r="S53" s="21">
        <f ca="1">S52-'Data Entry'!S51</f>
        <v>1.587684118285429E-3</v>
      </c>
      <c r="T53" s="21">
        <f ca="1">T52-'Data Entry'!T51</f>
        <v>3.203050768825863E-3</v>
      </c>
      <c r="U53" s="21">
        <f ca="1">U52-'Data Entry'!U51</f>
        <v>4.8760131848445826E-3</v>
      </c>
      <c r="V53" s="21">
        <f ca="1">V52-'Data Entry'!V51</f>
        <v>6.5848980418191094E-3</v>
      </c>
      <c r="W53" s="15"/>
    </row>
    <row r="54" spans="2:31">
      <c r="B54" s="32"/>
      <c r="C54" s="15"/>
      <c r="D54" s="15"/>
      <c r="E54" s="15"/>
      <c r="F54" s="15"/>
      <c r="G54" s="15"/>
      <c r="H54" s="15"/>
      <c r="I54" s="15"/>
      <c r="J54" s="15"/>
      <c r="K54" s="15"/>
      <c r="L54" s="15"/>
      <c r="M54" s="14"/>
      <c r="N54" s="15"/>
      <c r="O54" s="15"/>
      <c r="P54" s="15"/>
      <c r="Q54" s="15"/>
      <c r="R54" s="15"/>
      <c r="S54" s="15"/>
      <c r="T54" s="15"/>
      <c r="U54" s="15"/>
      <c r="V54" s="15"/>
      <c r="W54" s="15"/>
    </row>
    <row r="55" spans="2:31">
      <c r="B55" s="40" t="s">
        <v>31</v>
      </c>
      <c r="C55" s="10"/>
      <c r="D55" s="10"/>
      <c r="E55" s="10"/>
      <c r="F55" s="10"/>
      <c r="G55" s="10"/>
      <c r="H55" s="10"/>
      <c r="I55" s="10"/>
      <c r="J55" s="10"/>
      <c r="K55" s="10"/>
      <c r="L55" s="10"/>
      <c r="M55" s="13"/>
      <c r="N55" s="10"/>
      <c r="O55" s="10"/>
      <c r="P55" s="10"/>
      <c r="Q55" s="10"/>
      <c r="R55" s="10"/>
      <c r="S55" s="10"/>
      <c r="T55" s="10"/>
      <c r="U55" s="10"/>
      <c r="V55" s="10"/>
      <c r="W55" s="15"/>
    </row>
    <row r="56" spans="2:31">
      <c r="B56" s="32" t="s">
        <v>32</v>
      </c>
      <c r="C56" s="30">
        <f t="shared" ref="C56:V56" si="22">C16+C36</f>
        <v>282.12116424111298</v>
      </c>
      <c r="D56" s="30">
        <f t="shared" si="22"/>
        <v>293.11048717691511</v>
      </c>
      <c r="E56" s="30">
        <f t="shared" si="22"/>
        <v>300.98269401702146</v>
      </c>
      <c r="F56" s="30">
        <f t="shared" si="22"/>
        <v>323.12806174756213</v>
      </c>
      <c r="G56" s="30">
        <f t="shared" si="22"/>
        <v>347.74765870607553</v>
      </c>
      <c r="H56" s="30">
        <f t="shared" si="22"/>
        <v>336.33105946939384</v>
      </c>
      <c r="I56" s="30">
        <f t="shared" si="22"/>
        <v>352.13525448684823</v>
      </c>
      <c r="J56" s="30">
        <f t="shared" si="22"/>
        <v>374.41835869558395</v>
      </c>
      <c r="K56" s="30">
        <f t="shared" si="22"/>
        <v>392.08152363424847</v>
      </c>
      <c r="L56" s="30">
        <f t="shared" si="22"/>
        <v>413.62421139318292</v>
      </c>
      <c r="M56" s="43">
        <f t="shared" si="22"/>
        <v>440.53716684317249</v>
      </c>
      <c r="N56" s="30">
        <f t="shared" si="22"/>
        <v>456.12418621751124</v>
      </c>
      <c r="O56" s="30">
        <f t="shared" si="22"/>
        <v>480.7879486622021</v>
      </c>
      <c r="P56" s="30">
        <f t="shared" si="22"/>
        <v>503.90519057179051</v>
      </c>
      <c r="Q56" s="30">
        <f t="shared" si="22"/>
        <v>526.44743078156228</v>
      </c>
      <c r="R56" s="30">
        <f t="shared" si="22"/>
        <v>552.19188572659152</v>
      </c>
      <c r="S56" s="30">
        <f t="shared" si="22"/>
        <v>578.06506418727236</v>
      </c>
      <c r="T56" s="30">
        <f t="shared" si="22"/>
        <v>607.79135804908287</v>
      </c>
      <c r="U56" s="30">
        <f t="shared" si="22"/>
        <v>638.76135761401383</v>
      </c>
      <c r="V56" s="30">
        <f t="shared" si="22"/>
        <v>669.6858662425276</v>
      </c>
      <c r="W56" s="15"/>
    </row>
    <row r="57" spans="2:31">
      <c r="B57" s="15" t="s">
        <v>1</v>
      </c>
      <c r="C57" s="30">
        <f t="shared" ref="C57:V57" si="23">C17+C37</f>
        <v>98.5</v>
      </c>
      <c r="D57" s="30">
        <f t="shared" si="23"/>
        <v>91.108222635494158</v>
      </c>
      <c r="E57" s="30">
        <f t="shared" si="23"/>
        <v>87.176740170031877</v>
      </c>
      <c r="F57" s="30">
        <f t="shared" si="23"/>
        <v>98.745483528161543</v>
      </c>
      <c r="G57" s="30">
        <f t="shared" si="23"/>
        <v>93.294380977683318</v>
      </c>
      <c r="H57" s="30">
        <f t="shared" si="23"/>
        <v>94.450518065887366</v>
      </c>
      <c r="I57" s="30">
        <f t="shared" si="23"/>
        <v>80.794155154091399</v>
      </c>
      <c r="J57" s="30">
        <f t="shared" si="23"/>
        <v>84.794859192348568</v>
      </c>
      <c r="K57" s="30">
        <f t="shared" si="23"/>
        <v>91.445762486716262</v>
      </c>
      <c r="L57" s="30">
        <f t="shared" si="23"/>
        <v>82.441644527098831</v>
      </c>
      <c r="M57" s="43">
        <f t="shared" si="23"/>
        <v>87.234893862911804</v>
      </c>
      <c r="N57" s="30">
        <f t="shared" si="23"/>
        <v>90.899643224424324</v>
      </c>
      <c r="O57" s="30">
        <f t="shared" si="23"/>
        <v>94.081130737279167</v>
      </c>
      <c r="P57" s="30">
        <f t="shared" si="23"/>
        <v>97.373970313083944</v>
      </c>
      <c r="Q57" s="30">
        <f t="shared" si="23"/>
        <v>100.78205927404187</v>
      </c>
      <c r="R57" s="30">
        <f t="shared" si="23"/>
        <v>104.30943134863332</v>
      </c>
      <c r="S57" s="30">
        <f t="shared" si="23"/>
        <v>107.96026144583549</v>
      </c>
      <c r="T57" s="30">
        <f t="shared" si="23"/>
        <v>111.73887059643972</v>
      </c>
      <c r="U57" s="30">
        <f t="shared" si="23"/>
        <v>115.6497310673151</v>
      </c>
      <c r="V57" s="30">
        <f t="shared" si="23"/>
        <v>119.69747165467112</v>
      </c>
      <c r="W57" s="15"/>
    </row>
    <row r="58" spans="2:31">
      <c r="B58" s="15" t="s">
        <v>0</v>
      </c>
      <c r="C58" s="30">
        <f t="shared" ref="C58:V58" si="24">C18+C38</f>
        <v>43.621164241113007</v>
      </c>
      <c r="D58" s="30">
        <f t="shared" si="24"/>
        <v>48</v>
      </c>
      <c r="E58" s="30">
        <f t="shared" si="24"/>
        <v>49.16294584024908</v>
      </c>
      <c r="F58" s="30">
        <f t="shared" si="24"/>
        <v>50.867374875464144</v>
      </c>
      <c r="G58" s="30">
        <f t="shared" si="24"/>
        <v>53.508656228182844</v>
      </c>
      <c r="H58" s="30">
        <f t="shared" si="24"/>
        <v>57.608687096138198</v>
      </c>
      <c r="I58" s="30">
        <f t="shared" si="24"/>
        <v>62.624473805424614</v>
      </c>
      <c r="J58" s="30">
        <f t="shared" si="24"/>
        <v>65.727736486503687</v>
      </c>
      <c r="K58" s="30">
        <f t="shared" si="24"/>
        <v>69.48941703231651</v>
      </c>
      <c r="L58" s="30">
        <f t="shared" si="24"/>
        <v>73.795079167896944</v>
      </c>
      <c r="M58" s="43">
        <f t="shared" si="24"/>
        <v>77.409462707010874</v>
      </c>
      <c r="N58" s="30">
        <f t="shared" si="24"/>
        <v>81.955742265804361</v>
      </c>
      <c r="O58" s="30">
        <f t="shared" si="24"/>
        <v>85.676302290182008</v>
      </c>
      <c r="P58" s="30">
        <f t="shared" si="24"/>
        <v>90.331739723836336</v>
      </c>
      <c r="Q58" s="30">
        <f t="shared" si="24"/>
        <v>95.262855121935985</v>
      </c>
      <c r="R58" s="30">
        <f t="shared" si="24"/>
        <v>100.22029483935327</v>
      </c>
      <c r="S58" s="30">
        <f t="shared" si="24"/>
        <v>105.52860822692709</v>
      </c>
      <c r="T58" s="30">
        <f t="shared" si="24"/>
        <v>111.07492656998832</v>
      </c>
      <c r="U58" s="30">
        <f t="shared" si="24"/>
        <v>116.84258042967996</v>
      </c>
      <c r="V58" s="30">
        <f t="shared" si="24"/>
        <v>122.91008904214232</v>
      </c>
      <c r="W58" s="15"/>
    </row>
    <row r="59" spans="2:31">
      <c r="B59" s="15" t="s">
        <v>27</v>
      </c>
      <c r="C59" s="30">
        <f t="shared" ref="C59:V59" si="25">C19+C39</f>
        <v>140</v>
      </c>
      <c r="D59" s="30">
        <f t="shared" si="25"/>
        <v>154.00226454142097</v>
      </c>
      <c r="E59" s="30">
        <f t="shared" si="25"/>
        <v>164.64300800674053</v>
      </c>
      <c r="F59" s="30">
        <f t="shared" si="25"/>
        <v>173.51520334393643</v>
      </c>
      <c r="G59" s="30">
        <f t="shared" si="25"/>
        <v>200.94462150020934</v>
      </c>
      <c r="H59" s="30">
        <f t="shared" si="25"/>
        <v>184.27185430736827</v>
      </c>
      <c r="I59" s="30">
        <f t="shared" si="25"/>
        <v>208.71662552733218</v>
      </c>
      <c r="J59" s="30">
        <f t="shared" si="25"/>
        <v>223.89576301673171</v>
      </c>
      <c r="K59" s="30">
        <f t="shared" si="25"/>
        <v>231.14634411521567</v>
      </c>
      <c r="L59" s="30">
        <f t="shared" si="25"/>
        <v>257.38748769818716</v>
      </c>
      <c r="M59" s="43">
        <f t="shared" si="25"/>
        <v>275.89281027324978</v>
      </c>
      <c r="N59" s="30">
        <f t="shared" si="25"/>
        <v>283.2688007272825</v>
      </c>
      <c r="O59" s="30">
        <f t="shared" si="25"/>
        <v>301.03051563474088</v>
      </c>
      <c r="P59" s="30">
        <f t="shared" si="25"/>
        <v>316.19948053487025</v>
      </c>
      <c r="Q59" s="30">
        <f t="shared" si="25"/>
        <v>330.40251638558442</v>
      </c>
      <c r="R59" s="30">
        <f t="shared" si="25"/>
        <v>347.6621595386049</v>
      </c>
      <c r="S59" s="30">
        <f t="shared" si="25"/>
        <v>364.57619451450972</v>
      </c>
      <c r="T59" s="30">
        <f t="shared" si="25"/>
        <v>384.97756088265487</v>
      </c>
      <c r="U59" s="30">
        <f t="shared" si="25"/>
        <v>406.26904611701877</v>
      </c>
      <c r="V59" s="30">
        <f t="shared" si="25"/>
        <v>427.07830554571416</v>
      </c>
      <c r="W59" s="15"/>
    </row>
    <row r="60" spans="2:31">
      <c r="B60" t="s">
        <v>16</v>
      </c>
      <c r="C60" s="30">
        <f t="shared" ref="C60:V60" si="26">C20+C40</f>
        <v>1400</v>
      </c>
      <c r="D60" s="30">
        <f t="shared" si="26"/>
        <v>1435.5572653483136</v>
      </c>
      <c r="E60" s="30">
        <f t="shared" si="26"/>
        <v>1487.288243388881</v>
      </c>
      <c r="F60" s="30">
        <f t="shared" si="26"/>
        <v>1568.3023807806528</v>
      </c>
      <c r="G60" s="30">
        <f t="shared" si="26"/>
        <v>1690.6377869367634</v>
      </c>
      <c r="H60" s="30">
        <f t="shared" si="26"/>
        <v>1842.7185430736831</v>
      </c>
      <c r="I60" s="30">
        <f t="shared" si="26"/>
        <v>1933.436538678254</v>
      </c>
      <c r="J60" s="30">
        <f t="shared" si="26"/>
        <v>2045.7737377269646</v>
      </c>
      <c r="K60" s="30">
        <f t="shared" si="26"/>
        <v>2176.4460812829016</v>
      </c>
      <c r="L60" s="30">
        <f t="shared" si="26"/>
        <v>2282.1254982991759</v>
      </c>
      <c r="M60" s="43">
        <f t="shared" si="26"/>
        <v>2415.0988034391657</v>
      </c>
      <c r="N60" s="30">
        <f t="shared" si="26"/>
        <v>2523.7193873363044</v>
      </c>
      <c r="O60" s="30">
        <f t="shared" si="26"/>
        <v>2700.2072946017197</v>
      </c>
      <c r="P60" s="30">
        <f t="shared" si="26"/>
        <v>2865.3457309797304</v>
      </c>
      <c r="Q60" s="30">
        <f t="shared" si="26"/>
        <v>3039.4270094614367</v>
      </c>
      <c r="R60" s="30">
        <f t="shared" si="26"/>
        <v>3222.3314728261948</v>
      </c>
      <c r="S60" s="30">
        <f t="shared" si="26"/>
        <v>3414.4311078944288</v>
      </c>
      <c r="T60" s="30">
        <f t="shared" si="26"/>
        <v>3616.0335478030847</v>
      </c>
      <c r="U60" s="30">
        <f t="shared" si="26"/>
        <v>3829.37049149221</v>
      </c>
      <c r="V60" s="30">
        <f t="shared" si="26"/>
        <v>4054.8904842905586</v>
      </c>
    </row>
    <row r="61" spans="2:31">
      <c r="B61" s="32" t="s">
        <v>113</v>
      </c>
      <c r="C61" s="2">
        <f t="shared" ref="C61:V61" si="27">C59/C60</f>
        <v>0.1</v>
      </c>
      <c r="D61" s="2">
        <f t="shared" si="27"/>
        <v>0.10727699149225853</v>
      </c>
      <c r="E61" s="2">
        <f t="shared" si="27"/>
        <v>0.11070013411226257</v>
      </c>
      <c r="F61" s="2">
        <f t="shared" si="27"/>
        <v>0.11063887007400058</v>
      </c>
      <c r="G61" s="2">
        <f t="shared" si="27"/>
        <v>0.11885728749994245</v>
      </c>
      <c r="H61" s="2">
        <f t="shared" si="27"/>
        <v>9.9999999999999978E-2</v>
      </c>
      <c r="I61" s="2">
        <f t="shared" si="27"/>
        <v>0.10795111261837233</v>
      </c>
      <c r="J61" s="2">
        <f t="shared" si="27"/>
        <v>0.10944307226541078</v>
      </c>
      <c r="K61" s="2">
        <f t="shared" si="27"/>
        <v>0.10620357017021388</v>
      </c>
      <c r="L61" s="2">
        <f t="shared" si="27"/>
        <v>0.11278410757428244</v>
      </c>
      <c r="M61" s="44">
        <f t="shared" si="27"/>
        <v>0.11423665561026779</v>
      </c>
      <c r="N61" s="2">
        <f t="shared" si="27"/>
        <v>0.11224259010280165</v>
      </c>
      <c r="O61" s="2">
        <f t="shared" si="27"/>
        <v>0.11148422428032247</v>
      </c>
      <c r="P61" s="2">
        <f t="shared" si="27"/>
        <v>0.11035299409637177</v>
      </c>
      <c r="Q61" s="2">
        <f t="shared" si="27"/>
        <v>0.10870552750800527</v>
      </c>
      <c r="R61" s="2">
        <f t="shared" si="27"/>
        <v>0.10789149486029831</v>
      </c>
      <c r="S61" s="2">
        <f t="shared" si="27"/>
        <v>0.10677509166068144</v>
      </c>
      <c r="T61" s="2">
        <f t="shared" si="27"/>
        <v>0.10646404569906365</v>
      </c>
      <c r="U61" s="2">
        <f t="shared" si="27"/>
        <v>0.10609290665910623</v>
      </c>
      <c r="V61" s="2">
        <f t="shared" si="27"/>
        <v>0.10532425159207119</v>
      </c>
    </row>
    <row r="62" spans="2:31">
      <c r="B62" s="32" t="s">
        <v>112</v>
      </c>
      <c r="C62" s="12">
        <f ca="1">C61-'Data Entry'!C51</f>
        <v>0</v>
      </c>
      <c r="D62" s="12">
        <f ca="1">D61-'Data Entry'!D51</f>
        <v>7.2769914922585222E-3</v>
      </c>
      <c r="E62" s="12">
        <f ca="1">E61-'Data Entry'!E51</f>
        <v>1.070013411226256E-2</v>
      </c>
      <c r="F62" s="12">
        <f ca="1">F61-'Data Entry'!F51</f>
        <v>1.0638870074000578E-2</v>
      </c>
      <c r="G62" s="12">
        <f ca="1">G61-'Data Entry'!G51</f>
        <v>1.8857287499942449E-2</v>
      </c>
      <c r="H62" s="12">
        <f ca="1">H61-'Data Entry'!H51</f>
        <v>0</v>
      </c>
      <c r="I62" s="12">
        <f ca="1">I61-'Data Entry'!I51</f>
        <v>7.9511126183723219E-3</v>
      </c>
      <c r="J62" s="12">
        <f ca="1">J61-'Data Entry'!J51</f>
        <v>9.4430722654107735E-3</v>
      </c>
      <c r="K62" s="12">
        <f ca="1">K61-'Data Entry'!K51</f>
        <v>6.2035701702138762E-3</v>
      </c>
      <c r="L62" s="12">
        <f ca="1">L61-'Data Entry'!L51</f>
        <v>1.278410757428243E-2</v>
      </c>
      <c r="M62" s="48">
        <f ca="1">M61-'Data Entry'!M51</f>
        <v>1.4236655610267782E-2</v>
      </c>
      <c r="N62" s="12">
        <f ca="1">N61-'Data Entry'!N51</f>
        <v>1.224259010280164E-2</v>
      </c>
      <c r="O62" s="12">
        <f ca="1">O61-'Data Entry'!O51</f>
        <v>1.1484224280322461E-2</v>
      </c>
      <c r="P62" s="12">
        <f ca="1">P61-'Data Entry'!P51</f>
        <v>1.0352994096371762E-2</v>
      </c>
      <c r="Q62" s="12">
        <f ca="1">Q61-'Data Entry'!Q51</f>
        <v>8.7055275080052674E-3</v>
      </c>
      <c r="R62" s="12">
        <f ca="1">R61-'Data Entry'!R51</f>
        <v>7.8914948602983037E-3</v>
      </c>
      <c r="S62" s="12">
        <f ca="1">S61-'Data Entry'!S51</f>
        <v>6.7750916606814371E-3</v>
      </c>
      <c r="T62" s="12">
        <f ca="1">T61-'Data Entry'!T51</f>
        <v>6.4640456990636419E-3</v>
      </c>
      <c r="U62" s="12">
        <f ca="1">U61-'Data Entry'!U51</f>
        <v>6.0929066591062231E-3</v>
      </c>
      <c r="V62" s="12">
        <f ca="1">V61-'Data Entry'!V51</f>
        <v>5.3242515920711858E-3</v>
      </c>
    </row>
    <row r="63" spans="2:31">
      <c r="M63" s="14"/>
    </row>
    <row r="64" spans="2:31">
      <c r="B64" t="s">
        <v>101</v>
      </c>
      <c r="C64" s="12">
        <f t="shared" ref="C64:V64" si="28">C61-C52</f>
        <v>0</v>
      </c>
      <c r="D64" s="12">
        <f t="shared" si="28"/>
        <v>0</v>
      </c>
      <c r="E64" s="12">
        <f t="shared" si="28"/>
        <v>0</v>
      </c>
      <c r="F64" s="12">
        <f t="shared" si="28"/>
        <v>0</v>
      </c>
      <c r="G64" s="12">
        <f t="shared" si="28"/>
        <v>0</v>
      </c>
      <c r="H64" s="12">
        <f t="shared" si="28"/>
        <v>0</v>
      </c>
      <c r="I64" s="12">
        <f t="shared" si="28"/>
        <v>0</v>
      </c>
      <c r="J64" s="12">
        <f t="shared" si="28"/>
        <v>0</v>
      </c>
      <c r="K64" s="12">
        <f t="shared" si="28"/>
        <v>0</v>
      </c>
      <c r="L64" s="12">
        <f t="shared" si="28"/>
        <v>0</v>
      </c>
      <c r="M64" s="48">
        <f t="shared" si="28"/>
        <v>1.4236655610267795E-2</v>
      </c>
      <c r="N64" s="12">
        <f t="shared" si="28"/>
        <v>1.0872774220986842E-2</v>
      </c>
      <c r="O64" s="12">
        <f t="shared" si="28"/>
        <v>7.9567611268147598E-3</v>
      </c>
      <c r="P64" s="12">
        <f t="shared" si="28"/>
        <v>5.3187768967672827E-3</v>
      </c>
      <c r="Q64" s="12">
        <f t="shared" si="28"/>
        <v>2.1381221112800469E-3</v>
      </c>
      <c r="R64" s="12">
        <f t="shared" si="28"/>
        <v>7.8914948602983037E-3</v>
      </c>
      <c r="S64" s="12">
        <f t="shared" si="28"/>
        <v>5.1874075423960081E-3</v>
      </c>
      <c r="T64" s="12">
        <f t="shared" si="28"/>
        <v>3.2609949302377789E-3</v>
      </c>
      <c r="U64" s="12">
        <f t="shared" si="28"/>
        <v>1.2168934742616405E-3</v>
      </c>
      <c r="V64" s="12">
        <f t="shared" si="28"/>
        <v>-1.2606464497479236E-3</v>
      </c>
    </row>
    <row r="66" spans="22:22">
      <c r="V66" s="12"/>
    </row>
  </sheetData>
  <mergeCells count="3">
    <mergeCell ref="B1:V1"/>
    <mergeCell ref="M5:V5"/>
    <mergeCell ref="C5:L5"/>
  </mergeCells>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Data Entry</vt:lpstr>
      <vt:lpstr>TFP Consolidated </vt:lpstr>
      <vt:lpstr>TFP Detail Urban</vt:lpstr>
      <vt:lpstr>TFP Detail Rural</vt:lpstr>
      <vt:lpstr>TFP Detail Industry</vt:lpstr>
      <vt:lpstr>Capital Module Calculations</vt:lpstr>
      <vt:lpstr>Revenue</vt:lpstr>
      <vt:lpstr>P and L Results</vt:lpstr>
      <vt:lpstr>summary 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Hovde</dc:creator>
  <cp:lastModifiedBy>pfearon</cp:lastModifiedBy>
  <cp:lastPrinted>2009-05-05T20:42:54Z</cp:lastPrinted>
  <dcterms:created xsi:type="dcterms:W3CDTF">2009-04-20T13:54:30Z</dcterms:created>
  <dcterms:modified xsi:type="dcterms:W3CDTF">2009-05-31T22:39:56Z</dcterms:modified>
</cp:coreProperties>
</file>